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1" activeTab="1"/>
  </bookViews>
  <sheets>
    <sheet name="Котельная 7" sheetId="1" r:id="rId1"/>
    <sheet name="Котельная 19 основная" sheetId="2" r:id="rId2"/>
    <sheet name="Котельная 21" sheetId="3" r:id="rId3"/>
  </sheets>
  <definedNames>
    <definedName name="Excel_BuiltIn_Print_Area">"$лист4.$#ссыл" "$#ССЫЛ!"</definedName>
    <definedName name="Excel_BuiltIn_Print_Area_1">"$лист1.$#ссыл" "$#ССЫЛ!:$#ССЫЛ!$#ССЫЛ!"</definedName>
    <definedName name="Excel_BuiltIn_Print_Area_2">"$лист2.$#ссыл" "$#ССЫЛ!"</definedName>
    <definedName name="Excel_BuiltIn_Print_Area_2_1">"$лист2.$#ссыл" "$#ССЫЛ!:$#ССЫЛ!$#ССЫЛ!"</definedName>
    <definedName name="Excel_BuiltIn_Print_Area_3_1">("$Лист3.$#ССЫЛ!$#ССЫЛ!:$#ССЫЛ!$#ССЫЛ!","$Лист3.$#ССЫЛ!$#ССЫЛ!:$#ССЫЛ!$#ССЫЛ!")</definedName>
    <definedName name="Excel_BuiltIn_Print_Area_3_1_1">"$лист3.$#ссыл" "$#ССЫЛ!:$#ССЫЛ!$#ССЫЛ!"</definedName>
    <definedName name="Excel_BuiltIn_Print_Area_3_1_1_1">"$лист3.$#ссыл" "$#ССЫЛ!:$#ССЫЛ!$#ССЫЛ!"</definedName>
    <definedName name="Excel_BuiltIn_Print_Area_3_1_1_1_1">"$лист1.$#ссыл" "$#ССЫЛ!:$#ССЫЛ!$#ССЫЛ!"</definedName>
    <definedName name="Excel_BuiltIn_Print_Area_3_1_1_1_1_1">"$лист1.$#ссыл" "$#ССЫЛ!:$#ССЫЛ!$#ССЫЛ!"</definedName>
    <definedName name="Excel_BuiltIn_Print_Area_4_1">("$Лист2.$#ССЫЛ!$#ССЫЛ!:$#ССЫЛ!$#ССЫЛ!","$Лист2.$#ССЫЛ!$#ССЫЛ!:$#ССЫЛ!$#ССЫЛ!","$Лист2.$#ССЫЛ!$#ССЫЛ!:$#ССЫЛ!$#ССЫЛ!")</definedName>
    <definedName name="Excel_BuiltIn_Print_Area_4_1_1">("$Лист2.$#ССЫЛ!$#ССЫЛ!:$#ССЫЛ!$#ССЫЛ!","$Лист2.$#ССЫЛ!$#ССЫЛ!:$#ССЫЛ!$#ССЫЛ!")</definedName>
    <definedName name="Excel_BuiltIn_Print_Area_4_1_1_1">"$лист2.$#ссыл" "$#ССЫЛ!:$#ССЫЛ!$#ССЫЛ!"</definedName>
    <definedName name="Excel_BuiltIn_Print_Area_5">"$#ССЫЛ!.$#ССЫЛ!$#ССЫЛ!:$#ССЫЛ!$#ССЫЛ!"</definedName>
    <definedName name="Excel_BuiltIn_Print_Area_5_1">"$#ССЫЛ!.$A$1623:$E$1623"</definedName>
    <definedName name="Excel_BuiltIn_Print_Area_9">#REF!</definedName>
    <definedName name="Excel_BuiltIn_Print_Titles_1_1">"$лист1.$#ссыл" "$#ССЫЛ!:$#ССЫЛ!$#ССЫЛ!"</definedName>
    <definedName name="Excel_BuiltIn_Print_Titles_1_1_1">"$лист1.$#ссыл" "$#ССЫЛ!:$#ССЫЛ!$#ССЫЛ!"</definedName>
    <definedName name="Excel_BuiltIn_Print_Titles_1_1_1_1">"$лист1.$#ссыл" "$#ССЫЛ!:$#ССЫЛ!$#ССЫЛ!"</definedName>
    <definedName name="Excel_BuiltIn_Print_Titles_1_1_1_1_1">"$лист1.$#ссыл" "$#ССЫЛ!:$#ССЫЛ!$#ССЫЛ!"</definedName>
    <definedName name="Excel_BuiltIn_Print_Titles_1_1_1_1_1_1">"$лист1.$#ссыл" "$#ССЫЛ!:$#ССЫЛ!$#ССЫЛ!"</definedName>
    <definedName name="Excel_BuiltIn_Print_Titles_1_1_1_1_1_1_1">"$лист1.$#ссыл" "$#ССЫЛ!:$#ССЫЛ!$#ССЫЛ!"</definedName>
    <definedName name="Excel_BuiltIn_Print_Titles_1_1_1_1_1_1_1_1">"$лист1.$#ссыл" "$#ССЫЛ!:$#ССЫЛ!$#ССЫЛ!"</definedName>
    <definedName name="Excel_BuiltIn_Print_Titles_1_1_1_1_1_1_1_1_1">"$лист1.$#ссыл" "$#ССЫЛ!:$#ССЫЛ!$#ССЫЛ!"</definedName>
    <definedName name="Excel_BuiltIn_Print_Titles_1_1_1_1_1_1_1_1_1_1">"$лист1.$#ссыл" "$#ССЫЛ!:$#ССЫЛ!$#ССЫЛ!"</definedName>
    <definedName name="Excel_BuiltIn_Print_Titles_1_1_1_1_1_1_1_1_1_1_1">"$лист1.$#ссыл" "$#ССЫЛ!:$#ССЫЛ!$#ССЫЛ!"</definedName>
    <definedName name="Excel_BuiltIn_Print_Titles_1_1_1_1_1_1_1_1_1_1_1_1">"$лист1.$#ссыл" "$#ССЫЛ!:$#ССЫЛ!$#ССЫЛ!"</definedName>
    <definedName name="Excel_BuiltIn_Print_Titles_1_1_1_1_1_1_1_1_1_1_1_1_1">"$лист1.$#ссыл" "$#ССЫЛ!:$#ССЫЛ!$#ССЫЛ!"</definedName>
    <definedName name="Excel_BuiltIn_Print_Titles_1_1_1_1_1_1_1_1_1_1_1_1_1_1">"$лист1.$#ссыл" "$#ССЫЛ!:$#ССЫЛ!$#ССЫЛ!"</definedName>
    <definedName name="Excel_BuiltIn_Print_Titles_1_1_1_1_1_1_1_1_1_1_1_1_1_1_1">"$лист1.$#ссыл" "$#ССЫЛ!:$#ССЫЛ!$#ССЫЛ!"</definedName>
    <definedName name="Excel_BuiltIn_Print_Titles_1_1_1_1_1_1_1_1_1_1_1_1_1_1_1_1">"$лист1.$#ссыл" "$#ССЫЛ!:$#ССЫЛ!$#ССЫЛ!"</definedName>
    <definedName name="Excel_BuiltIn_Print_Titles_1_1_1_1_1_1_1_1_1_1_1_1_1_1_1_1_1">"$лист1.$#ссыл" "$#ССЫЛ!:$#ССЫЛ!$#ССЫЛ!"</definedName>
    <definedName name="Excel_BuiltIn_Print_Titles_1_1_1_1_1_1_1_1_1_1_1_1_1_1_1_1_1_1">"$лист1.$#ссыл" "$#ССЫЛ!:$#ССЫЛ!$#ССЫЛ!"</definedName>
    <definedName name="Excel_BuiltIn_Print_Titles_1_1_1_1_1_1_1_1_1_1_1_1_1_1_1_1_1_1_1">"$лист1.$#ссыл" "$#ССЫЛ!:$#ССЫЛ!$#ССЫЛ!"</definedName>
    <definedName name="Excel_BuiltIn_Print_Titles_1_1_1_1_1_1_1_1_1_1_1_1_1_1_1_1_1_1_1_1">"$лист1.$#ссыл" "$#ССЫЛ!:$#ССЫЛ!$#ССЫЛ!"</definedName>
    <definedName name="Excel_BuiltIn_Print_Titles_1_1_1_1_1_1_1_1_1_1_1_1_1_1_1_1_1_1_1_1_1">"$лист1.$#ссыл" "$#ССЫЛ!:$#ССЫЛ!$#ССЫЛ!"</definedName>
    <definedName name="Excel_BuiltIn_Print_Titles_1_1_1_1_1_1_1_1_1_1_1_1_1_1_1_1_1_1_1_1_1_1">"$лист1.$#ссыл" "$#ССЫЛ!:$#ССЫЛ!$#ССЫЛ!"</definedName>
    <definedName name="Excel_BuiltIn_Print_Titles_1_1_1_1_1_1_1_1_1_1_1_1_1_1_1_1_1_1_1_1_1_1_1">"$лист1.$#ссыл" "$#ССЫЛ!:$#ССЫЛ!$#ССЫЛ!"</definedName>
    <definedName name="Excel_BuiltIn_Print_Titles_1_1_1_1_1_1_1_1_1_1_1_1_1_1_1_1_1_1_1_1_1_1_1_1">"$лист1.$#ссыл" "$#ССЫЛ!:$#ССЫЛ!$#ССЫЛ!"</definedName>
    <definedName name="Excel_BuiltIn_Print_Titles_1_1_1_1_1_1_1_1_1_1_1_1_1_1_1_1_1_1_1_1_1_1_1_1_1">"$лист1.$#ссыл" "$#ССЫЛ!:$#ССЫЛ!$#ССЫЛ!"</definedName>
    <definedName name="Excel_BuiltIn_Print_Titles_1_1_1_1_1_1_1_1_1_1_1_1_1_1_1_1_1_1_1_1_1_1_1_1_1_1">"$лист1.$#ссыл" "$#ССЫЛ!:$#ССЫЛ!$#ССЫЛ!"</definedName>
    <definedName name="Excel_BuiltIn_Print_Titles_1_1_1_1_1_1_1_1_1_1_1_1_1_1_1_1_1_1_1_1_1_1_1_1_1_1_1">"$лист1.$#ссыл" "$#ССЫЛ!:$#ССЫЛ!$#ССЫЛ!"</definedName>
    <definedName name="Excel_BuiltIn_Print_Titles_1_1_1_1_1_1_1_1_1_1_1_1_1_1_1_1_1_1_1_1_1_1_1_1_1_1_1_1">"$лист1.$#ссыл" "$#ССЫЛ!:$#ССЫЛ!$#ССЫЛ!"</definedName>
    <definedName name="Excel_BuiltIn_Print_Titles_1_1_1_1_1_1_1_1_1_1_1_1_1_1_1_1_1_1_1_1_1_1_1_1_1_1_1_1_1">"$лист1.$#ссыл" "$#ССЫЛ!:$#ССЫЛ!$#ССЫЛ!"</definedName>
    <definedName name="Excel_BuiltIn_Print_Titles_1_1_1_1_1_1_1_1_1_1_1_1_1_1_1_1_1_1_1_1_1_1_1_1_1_1_1_1_1_1">"$лист1.$#ссыл" "$#ССЫЛ!:$#ССЫЛ!$#ССЫЛ!"</definedName>
    <definedName name="Excel_BuiltIn_Print_Titles_1_1_1_1_1_1_1_1_1_1_1_1_1_1_1_1_1_1_1_1_1_1_1_1_1_1_1_1_1_1_1">"$лист1.$#ссыл" "$#ССЫЛ!:$#ССЫЛ!$#ССЫЛ!"</definedName>
    <definedName name="Excel_BuiltIn_Print_Titles_1_1_1_1_1_1_1_1_1_1_1_1_1_1_1_1_1_1_1_1_1_1_1_1_1_1_1_1_1_1_1_1">"$лист1.$#ссыл" "$#ССЫЛ!:$#ССЫЛ!$#ССЫЛ!"</definedName>
    <definedName name="Excel_BuiltIn_Print_Titles_1_1_1_1_1_1_1_1_1_1_1_1_1_1_1_1_1_1_1_1_1_1_1_1_1_1_1_1_1_1_1_1_1">"$лист1.$#ссыл" "$#ССЫЛ!:$#ССЫЛ!$#ССЫЛ!"</definedName>
    <definedName name="Excel_BuiltIn_Print_Titles_1_1_1_1_1_1_1_1_1_1_1_1_1_1_1_1_1_1_1_1_1_1_1_1_1_1_1_1_1_1_1_1_1_1">"$лист1.$#ссыл" "$#ССЫЛ!:$#ССЫЛ!$#ССЫЛ!"</definedName>
    <definedName name="Excel_BuiltIn_Print_Titles_1_1_1_1_1_1_1_1_1_1_1_1_1_1_1_1_1_1_1_1_1_1_1_1_1_1_1_1_1_1_1_1_1_1_1">"$лист1.$#ссыл" "$#ССЫЛ!:$#ССЫЛ!$#ССЫЛ!"</definedName>
    <definedName name="Excel_BuiltIn_Print_Titles_1_1_1_1_1_1_1_1_1_1_1_1_1_1_1_1_1_1_1_1_1_1_1_1_1_1_1_1_1_1_1_1_1_1_1_1">"$лист1.$#ссыл" "$#ССЫЛ!:$#ССЫЛ!$#ССЫЛ!"</definedName>
    <definedName name="Excel_BuiltIn_Print_Titles_1_1_1_1_1_1_1_1_1_1_1_1_1_1_1_1_1_1_1_1_1_1_1_1_1_1_1_1_1_1_1_1_1_1_1_1_1">"$лист1.$#ссыл" "$#ССЫЛ!:$#ССЫЛ!$#ССЫЛ!"</definedName>
    <definedName name="Excel_BuiltIn_Print_Titles_1_1_1_1_1_1_1_1_1_1_1_1_1_1_1_1_1_1_1_1_1_1_1_1_1_1_1_1_1_1_1_1_1_1_1_1_1_1">"$лист1.$#ссыл" "$#ССЫЛ!:$#ССЫЛ!$#ССЫЛ!"</definedName>
    <definedName name="Excel_BuiltIn_Print_Titles_1_1_1_1_1_1_1_1_1_1_1_1_1_1_1_1_1_1_1_1_1_1_1_1_1_1_1_1_1_1_1_1_1_1_1_1_1_1_1">"$лист1.$#ссыл" "$#ССЫЛ!:$#ССЫЛ!$#ССЫЛ!"</definedName>
    <definedName name="Excel_BuiltIn_Print_Titles_1_1_1_1_1_1_1_1_1_1_1_1_1_1_1_1_1_1_1_1_1_1_1_1_1_1_1_1_1_1_1_1_1_1_1_1_1_1_1_1">"$лист1.$#ссыл" "$#ССЫЛ!:$#ССЫЛ!$#ССЫЛ!"</definedName>
    <definedName name="Excel_BuiltIn_Print_Titles_13_1">"$лист13.$#ссыл" "$#ССЫЛ!:$#ССЫЛ!$#ССЫЛ!"</definedName>
    <definedName name="Excel_BuiltIn_Print_Titles_2_1">"$лист2.$#ссыл" "$#ССЫЛ!:$#ССЫЛ!$#ССЫЛ!"</definedName>
    <definedName name="Excel_BuiltIn_Print_Titles_2_1_1">"$лист2.$#ссыл" "$#ССЫЛ!:$#ССЫЛ!$#ССЫЛ!"</definedName>
    <definedName name="Excel_BuiltIn_Print_Titles_2_1_1_1">"$лист2.$#ссыл" "$#ССЫЛ!:$#ССЫЛ!$#ССЫЛ!"</definedName>
    <definedName name="Excel_BuiltIn_Print_Titles_2_1_1_1_1">"$лист2.$#ссыл" "$#ССЫЛ!:$#ССЫЛ!$#ССЫЛ!"</definedName>
    <definedName name="Excel_BuiltIn_Print_Titles_2_1_1_1_1_1">"$лист2.$#ссыл" "$#ССЫЛ!:$#ССЫЛ!$#ССЫЛ!"</definedName>
    <definedName name="Excel_BuiltIn_Print_Titles_2_1_1_1_1_1_1">"$лист2.$#ссыл" "$#ССЫЛ!:$#ССЫЛ!$#ССЫЛ!"</definedName>
    <definedName name="Excel_BuiltIn_Print_Titles_2_1_1_1_1_1_1_1">"$лист2.$#ссыл" "$#ССЫЛ!:$#ССЫЛ!$#ССЫЛ!"</definedName>
    <definedName name="Excel_BuiltIn_Print_Titles_2_1_1_1_1_1_1_1_1">"$лист2.$#ссыл" "$#ССЫЛ!:$#ССЫЛ!$#ССЫЛ!"</definedName>
    <definedName name="Excel_BuiltIn_Print_Titles_2_1_1_1_1_1_1_1_1_1">"$лист2.$#ссыл" "$#ССЫЛ!:$#ССЫЛ!$#ССЫЛ!"</definedName>
    <definedName name="Excel_BuiltIn_Print_Titles_2_1_1_1_1_1_1_1_1_1_1">"$лист2.$#ссыл" "$#ССЫЛ!:$#ССЫЛ!$#ССЫЛ!"</definedName>
    <definedName name="Excel_BuiltIn_Print_Titles_2_1_1_1_1_1_1_1_1_1_1_1">"$лист2.$#ссыл" "$#ССЫЛ!:$#ССЫЛ!$#ССЫЛ!"</definedName>
    <definedName name="Excel_BuiltIn_Print_Titles_2_1_1_1_1_1_1_1_1_1_1_1_1">"$лист2.$#ссыл" "$#ССЫЛ!:$#ССЫЛ!$#ССЫЛ!"</definedName>
    <definedName name="Excel_BuiltIn_Print_Titles_2_1_1_1_1_1_1_1_1_1_1_1_1_1">"$лист2.$#ссыл" "$#ССЫЛ!:$#ССЫЛ!$#ССЫЛ!"</definedName>
    <definedName name="Excel_BuiltIn_Print_Titles_2_1_1_1_1_1_1_1_1_1_1_1_1_1_1">"$лист2.$#ссыл" "$#ССЫЛ!:$#ССЫЛ!$#ССЫЛ!"</definedName>
    <definedName name="Excel_BuiltIn_Print_Titles_2_1_1_1_1_1_1_1_1_1_1_1_1_1_1_1">"$лист2.$#ссыл" "$#ССЫЛ!:$#ССЫЛ!$#ССЫЛ!"</definedName>
    <definedName name="Excel_BuiltIn_Print_Titles_2_1_1_1_1_1_1_1_1_1_1_1_1_1_1_1_1">"$лист2.$#ссыл" "$#ССЫЛ!:$#ССЫЛ!$#ССЫЛ!"</definedName>
    <definedName name="Excel_BuiltIn_Print_Titles_2_1_1_1_1_1_1_1_1_1_1_1_1_1_1_1_1_1">"$лист2.$#ссыл" "$#ССЫЛ!:$#ССЫЛ!$#ССЫЛ!"</definedName>
    <definedName name="Excel_BuiltIn_Print_Titles_2_1_1_1_1_1_1_1_1_1_1_1_1_1_1_1_1_1_1">"$лист2.$#ссыл" "$#ССЫЛ!:$#ССЫЛ!$#ССЫЛ!"</definedName>
    <definedName name="Excel_BuiltIn_Print_Titles_2_1_1_1_1_1_1_1_1_1_1_1_1_1_1_1_1_1_1_1">"$лист2.$#ссыл" "$#ССЫЛ!:$#ССЫЛ!$#ССЫЛ!"</definedName>
    <definedName name="Excel_BuiltIn_Print_Titles_2_1_1_1_1_1_1_1_1_1_1_1_1_1_1_1_1_1_1_1_1">"$лист2.$#ссыл" "$#ССЫЛ!:$#ССЫЛ!$#ССЫЛ!"</definedName>
    <definedName name="Excel_BuiltIn_Print_Titles_2_1_1_1_1_1_1_1_1_1_1_1_1_1_1_1_1_1_1_1_1_1">"$лист2.$#ссыл" "$#ССЫЛ!:$#ССЫЛ!$#ССЫЛ!"</definedName>
    <definedName name="Excel_BuiltIn_Print_Titles_2_1_1_1_1_1_1_1_1_1_1_1_1_1_1_1_1_1_1_1_1_1_1">"$лист2.$#ссыл" "$#ССЫЛ!:$#ССЫЛ!$#ССЫЛ!"</definedName>
    <definedName name="Excel_BuiltIn_Print_Titles_2_1_1_1_1_1_1_1_1_1_1_1_1_1_1_1_1_1_1_1_1_1_1_1">"$лист2.$#ссыл" "$#ССЫЛ!:$#ССЫЛ!$#ССЫЛ!"</definedName>
    <definedName name="Excel_BuiltIn_Print_Titles_2_1_1_1_1_1_1_1_1_1_1_1_1_1_1_1_1_1_1_1_1_1_1_1_1">"$лист2.$#ссыл" "$#ССЫЛ!:$#ССЫЛ!$#ССЫЛ!"</definedName>
    <definedName name="Excel_BuiltIn_Print_Titles_2_1_1_1_1_1_1_1_1_1_1_1_1_1_1_1_1_1_1_1_1_1_1_1_1_1">"$лист2.$#ссыл" "$#ССЫЛ!:$#ССЫЛ!$#ССЫЛ!"</definedName>
    <definedName name="Excel_BuiltIn_Print_Titles_2_1_1_1_1_1_1_1_1_1_1_1_1_1_1_1_1_1_1_1_1_1_1_1_1_1_1">"$лист2.$#ссыл" "$#ССЫЛ!:$#ССЫЛ!$#ССЫЛ!"</definedName>
    <definedName name="Excel_BuiltIn_Print_Titles_2_1_1_1_1_1_1_1_1_1_1_1_1_1_1_1_1_1_1_1_1_1_1_1_1_1_1_1">"$лист2.$#ссыл" "$#ССЫЛ!:$#ССЫЛ!$#ССЫЛ!"</definedName>
    <definedName name="Excel_BuiltIn_Print_Titles_2_1_1_1_1_1_1_1_1_1_1_1_1_1_1_1_1_1_1_1_1_1_1_1_1_1_1_1_1">"$лист2.$#ссыл" "$#ССЫЛ!:$#ССЫЛ!$#ССЫЛ!"</definedName>
    <definedName name="Excel_BuiltIn_Print_Titles_2_1_1_1_1_1_1_1_1_1_1_1_1_1_1_1_1_1_1_1_1_1_1_1_1_1_1_1_1_1">"$лист2.$#ссыл" "$#ССЫЛ!:$#ССЫЛ!$#ССЫЛ!"</definedName>
    <definedName name="Excel_BuiltIn_Print_Titles_2_1_1_1_1_1_1_1_1_1_1_1_1_1_1_1_1_1_1_1_1_1_1_1_1_1_1_1_1_1_1">"$лист2.$#ссыл" "$#ССЫЛ!:$#ССЫЛ!$#ССЫЛ!"</definedName>
    <definedName name="Excel_BuiltIn_Print_Titles_2_1_1_1_1_1_1_1_1_1_1_1_1_1_1_1_1_1_1_1_1_1_1_1_1_1_1_1_1_1_1_1">"$лист2.$#ссыл" "$#ССЫЛ!:$#ССЫЛ!$#ССЫЛ!"</definedName>
    <definedName name="Excel_BuiltIn_Print_Titles_2_1_1_1_1_1_1_1_1_1_1_1_1_1_1_1_1_1_1_1_1_1_1_1_1_1_1_1_1_1_1_1_1">"$лист2.$#ссыл" "$#ССЫЛ!:$#ССЫЛ!$#ССЫЛ!"</definedName>
    <definedName name="Excel_BuiltIn_Print_Titles_2_1_1_1_1_1_1_1_1_1_1_1_1_1_1_1_1_1_1_1_1_1_1_1_1_1_1_1_1_1_1_1_1_1">"$лист2.$#ссыл" "$#ССЫЛ!:$#ССЫЛ!$#ССЫЛ!"</definedName>
    <definedName name="Excel_BuiltIn_Print_Titles_2_1_1_1_1_1_1_1_1_1_1_1_1_1_1_1_1_1_1_1_1_1_1_1_1_1_1_1_1_1_1_1_1_1_1">"$лист2.$#ссыл" "$#ССЫЛ!:$#ССЫЛ!$#ССЫЛ!"</definedName>
    <definedName name="Excel_BuiltIn_Print_Titles_2_1_1_1_1_1_1_1_1_1_1_1_1_1_1_1_1_1_1_1_1_1_1_1_1_1_1_1_1_1_1_1_1_1_1_1">"$лист2.$#ссыл" "$#ССЫЛ!:$#ССЫЛ!$#ССЫЛ!"</definedName>
    <definedName name="Excel_BuiltIn_Print_Titles_2_1_1_1_1_1_1_1_1_1_1_1_1_1_1_1_1_1_1_1_1_1_1_1_1_1_1_1_1_1_1_1_1_1_1_1_1">"$лист2.$#ссыл" "$#ССЫЛ!:$#ССЫЛ!$#ССЫЛ!"</definedName>
    <definedName name="Excel_BuiltIn_Print_Titles_2_1_1_1_1_1_1_1_1_1_1_1_1_1_1_1_1_1_1_1_1_1_1_1_1_1_1_1_1_1_1_1_1_1_1_1_1_1">"$лист2.$#ссыл" "$#ССЫЛ!:$#ССЫЛ!$#ССЫЛ!"</definedName>
    <definedName name="Excel_BuiltIn_Print_Titles_2_1_1_1_1_1_1_1_1_1_1_1_1_1_1_1_1_1_1_1_1_1_1_1_1_1_1_1_1_1_1_1_1_1_1_1_1_1_1">"$лист2.$#ссыл" "$#ССЫЛ!:$#ССЫЛ!$#ССЫЛ!"</definedName>
    <definedName name="Excel_BuiltIn_Print_Titles_2_1_1_1_1_1_1_1_1_1_1_1_1_1_1_1_1_1_1_1_1_1_1_1_1_1_1_1_1_1_1_1_1_1_1_1_1_1_1_1">"$лист2.$#ссыл" "$#ССЫЛ!:$#ССЫЛ!$#ССЫЛ!"</definedName>
    <definedName name="Excel_BuiltIn_Print_Titles_2_1_1_1_1_1_1_1_1_1_1_1_1_1_1_1_1_1_1_1_1_1_1_1_1_1_1_1_1_1_1_1_1_1_1_1_1_1_1_1_1">"$лист2.$#ссыл" "$#ССЫЛ!:$#ССЫЛ!$#ССЫЛ!"</definedName>
    <definedName name="Excel_BuiltIn_Print_Titles_2_1_1_1_1_1_1_1_1_1_1_1_1_1_1_1_1_1_1_1_1_1_1_1_1_1_1_1_1_1_1_1_1_1_1_1_1_1_1_1_1_1">"$лист2.$#ссыл" "$#ССЫЛ!:$#ССЫЛ!$#ССЫЛ!"</definedName>
    <definedName name="Excel_BuiltIn_Print_Titles_3_1">"$лист4.$#ссыл" "$#ССЫЛ!:$#ССЫЛ!$#ССЫЛ!"</definedName>
    <definedName name="Excel_BuiltIn_Print_Titles_3_1_1">"$лист2.$#ссыл" "$#ССЫЛ!:$#ССЫЛ!$#ССЫЛ!"</definedName>
    <definedName name="Excel_BuiltIn_Print_Titles_3_1_1_1">"$лист2.$#ссыл" "$#ССЫЛ!:$#ССЫЛ!$#ССЫЛ!"</definedName>
    <definedName name="Excel_BuiltIn_Print_Titles_3_1_1_1_1">"$лист3.$#ссыл" "$#ССЫЛ!:$#ССЫЛ!$#ССЫЛ!"</definedName>
    <definedName name="Excel_BuiltIn_Print_Titles_3_1_1_1_1_1">"$лист3.$#ссыл" "$#ССЫЛ!:$#ССЫЛ!$#ССЫЛ!"</definedName>
    <definedName name="Excel_BuiltIn_Print_Titles_3_1_1_1_1_1_1">"$лист4.$#ссыл" "$#ССЫЛ!:$#ССЫЛ!$#ССЫЛ!"</definedName>
    <definedName name="Excel_BuiltIn_Print_Titles_3_1_1_1_1_1_1_1">"$лист3.$#ссыл" "$#ССЫЛ!:$#ССЫЛ!$#ССЫЛ!"</definedName>
    <definedName name="Excel_BuiltIn_Print_Titles_3_1_1_1_1_1_1_1_1">"$лист3.$#ссыл" "$#ССЫЛ!:$#ССЫЛ!$#ССЫЛ!"</definedName>
    <definedName name="Excel_BuiltIn_Print_Titles_3_1_1_1_1_1_1_1_1_1">"$лист3.$#ссыл" "$#ССЫЛ!:$#ССЫЛ!$#ССЫЛ!"</definedName>
    <definedName name="Excel_BuiltIn_Print_Titles_3_1_1_1_1_1_1_1_1_1_1">"$лист3.$#ссыл" "$#ССЫЛ!:$#ССЫЛ!$#ССЫЛ!"</definedName>
    <definedName name="Excel_BuiltIn_Print_Titles_3_1_1_1_1_1_1_1_1_1_1_1">"$лист3.$#ссыл" "$#ССЫЛ!:$#ССЫЛ!$#ССЫЛ!"</definedName>
    <definedName name="Excel_BuiltIn_Print_Titles_3_1_1_1_1_1_1_1_1_1_1_1_1">"$лист3.$#ссыл" "$#ССЫЛ!:$#ССЫЛ!$#ССЫЛ!"</definedName>
    <definedName name="Excel_BuiltIn_Print_Titles_3_1_1_1_1_1_1_1_1_1_1_1_1_1">"$лист3.$#ссыл" "$#ССЫЛ!:$#ССЫЛ!$#ССЫЛ!"</definedName>
    <definedName name="Excel_BuiltIn_Print_Titles_3_1_1_1_1_1_1_1_1_1_1_1_1_1_1">"$лист3.$#ссыл" "$#ССЫЛ!:$#ССЫЛ!$#ССЫЛ!"</definedName>
    <definedName name="Excel_BuiltIn_Print_Titles_3_1_1_1_1_1_1_1_1_1_1_1_1_1_1_1">"$лист3.$#ссыл" "$#ССЫЛ!:$#ССЫЛ!$#ССЫЛ!"</definedName>
    <definedName name="Excel_BuiltIn_Print_Titles_3_1_1_1_1_1_1_1_1_1_1_1_1_1_1_1_1">"$лист3.$#ссыл" "$#ССЫЛ!:$#ССЫЛ!$#ССЫЛ!"</definedName>
    <definedName name="Excel_BuiltIn_Print_Titles_3_1_1_1_1_1_1_1_1_1_1_1_1_1_1_1_1_1">"$лист3.$#ссыл" "$#ССЫЛ!:$#ССЫЛ!$#ССЫЛ!"</definedName>
    <definedName name="Excel_BuiltIn_Print_Titles_3_1_1_1_1_1_1_1_1_1_1_1_1_1_1_1_1_1_1">"$лист3.$#ссыл" "$#ССЫЛ!:$#ССЫЛ!$#ССЫЛ!"</definedName>
    <definedName name="Excel_BuiltIn_Print_Titles_3_1_1_1_1_1_1_1_1_1_1_1_1_1_1_1_1_1_1_1">"$лист3.$#ссыл" "$#ССЫЛ!:$#ССЫЛ!$#ССЫЛ!"</definedName>
    <definedName name="Excel_BuiltIn_Print_Titles_3_1_1_1_1_1_1_1_1_1_1_1_1_1_1_1_1_1_1_1_1">"$лист3.$#ссыл" "$#ССЫЛ!:$#ССЫЛ!$#ССЫЛ!"</definedName>
    <definedName name="Excel_BuiltIn_Print_Titles_3_1_1_1_1_1_1_1_1_1_1_1_1_1_1_1_1_1_1_1_1_1">"$#ССЫЛ!.$A$1556:$IR$1557"</definedName>
    <definedName name="Excel_BuiltIn_Print_Titles_3_1_1_1_1_1_1_1_1_1_1_1_1_1_1_1_1_1_1_1_1_1_1">"$лист1.$#ссыл" "$#ССЫЛ!:$#ССЫЛ!$#ССЫЛ!"</definedName>
    <definedName name="Excel_BuiltIn_Print_Titles_3_1_1_1_1_1_1_1_1_1_1_1_1_1_1_1_1_1_1_1_1_1_1_1">"$лист1.$#ссыл" "$#ССЫЛ!:$#ССЫЛ!$#ССЫЛ!"</definedName>
    <definedName name="Excel_BuiltIn_Print_Titles_3_1_1_1_1_1_1_1_1_1_1_1_1_1_1_1_1_1_1_1_1_1_1_1_1">"$лист1.$#ссыл" "$#ССЫЛ!:$#ССЫЛ!$#ССЫЛ!"</definedName>
    <definedName name="Excel_BuiltIn_Print_Titles_3_1_1_1_1_1_1_1_1_1_1_1_1_1_1_1_1_1_1_1_1_1_1_1_1_1">"$лист1.$#ссыл" "$#ССЫЛ!:$#ССЫЛ!$#ССЫЛ!"</definedName>
    <definedName name="Excel_BuiltIn_Print_Titles_3_1_1_1_1_1_1_1_1_1_1_1_1_1_1_1_1_1_1_1_1_1_1_1_1_1_1">"$лист1.$#ссыл" "$#ССЫЛ!:$#ССЫЛ!$#ССЫЛ!"</definedName>
    <definedName name="Excel_BuiltIn_Print_Titles_3_1_1_1_1_1_1_1_1_1_1_1_1_1_1_1_1_1_1_1_1_1_1_1_1_1_1_1">"$лист1.$#ссыл" "$#ССЫЛ!:$#ССЫЛ!$#ССЫЛ!"</definedName>
    <definedName name="Excel_BuiltIn_Print_Titles_3_1_1_1_1_1_1_1_1_1_1_1_1_1_1_1_1_1_1_1_1_1_1_1_1_1_1_1_1">"$лист1.$#ссыл" "$#ССЫЛ!:$#ССЫЛ!$#ССЫЛ!"</definedName>
    <definedName name="Excel_BuiltIn_Print_Titles_3_1_1_1_1_1_1_1_1_1_1_1_1_1_1_1_1_1_1_1_1_1_1_1_1_1_1_1_1_1">"$лист1.$#ссыл" "$#ССЫЛ!:$#ССЫЛ!$#ССЫЛ!"</definedName>
    <definedName name="Excel_BuiltIn_Print_Titles_3_1_1_1_1_1_1_1_1_1_1_1_1_1_1_1_1_1_1_1_1_1_1_1_1_1_1_1_1_1_1">"$лист1.$#ссыл" "$#ССЫЛ!:$#ССЫЛ!$#ССЫЛ!"</definedName>
    <definedName name="Excel_BuiltIn_Print_Titles_3_1_1_1_1_1_1_1_1_1_1_1_1_1_1_1_1_1_1_1_1_1_1_1_1_1_1_1_1_1_1_1">"$лист1.$#ссыл" "$#ССЫЛ!:$#ССЫЛ!$#ССЫЛ!"</definedName>
    <definedName name="Excel_BuiltIn_Print_Titles_3_1_1_1_1_1_1_1_1_1_1_1_1_1_1_1_1_1_1_1_1_1_1_1_1_1_1_1_1_1_1_1_1">"$лист1.$#ссыл" "$#ССЫЛ!:$#ССЫЛ!$#ССЫЛ!"</definedName>
    <definedName name="Excel_BuiltIn_Print_Titles_3_1_1_1_1_1_1_1_1_1_1_1_1_1_1_1_1_1_1_1_1_1_1_1_1_1_1_1_1_1_1_1_1_1">"$лист1.$#ссыл" "$#ССЫЛ!:$#ССЫЛ!$#ССЫЛ!"</definedName>
    <definedName name="Excel_BuiltIn_Print_Titles_3_1_1_1_1_1_1_1_1_1_1_1_1_1_1_1_1_1_1_1_1_1_1_1_1_1_1_1_1_1_1_1_1_1_1">"$лист1.$#ссыл" "$#ССЫЛ!:$#ССЫЛ!$#ССЫЛ!"</definedName>
    <definedName name="Excel_BuiltIn_Print_Titles_3_1_1_1_1_1_1_1_1_1_1_1_1_1_1_1_1_1_1_1_1_1_1_1_1_1_1_1_1_1_1_1_1_1_1_1">"$лист1.$#ссыл" "$#ССЫЛ!:$#ССЫЛ!$#ССЫЛ!"</definedName>
    <definedName name="Excel_BuiltIn_Print_Titles_3_1_1_1_1_1_1_1_1_1_1_1_1_1_1_1_1_1_1_1_1_1_1_1_1_1_1_1_1_1_1_1_1_1_1_1_1">"$лист1.$#ссыл" "$#ССЫЛ!:$#ССЫЛ!$#ССЫЛ!"</definedName>
    <definedName name="Excel_BuiltIn_Print_Titles_3_1_1_1_1_1_1_1_1_1_1_1_1_1_1_1_1_1_1_1_1_1_1_1_1_1_1_1_1_1_1_1_1_1_1_1_1_1">"$лист1.$#ссыл" "$#ССЫЛ!:$#ССЫЛ!$#ССЫЛ!"</definedName>
    <definedName name="Excel_BuiltIn_Print_Titles_3_2">"$лист3.$#ссыл" "$#ССЫЛ!:$#ССЫЛ!$#ССЫЛ!"</definedName>
    <definedName name="Excel_BuiltIn_Print_Titles_4_1">#REF!</definedName>
    <definedName name="Excel_BuiltIn_Print_Titles_4_1_1">"$лист3.$#ссыл" "$#ССЫЛ!:$#ССЫЛ!$#ССЫЛ!"</definedName>
    <definedName name="Excel_BuiltIn_Print_Titles_4_1_1_1">"$лист3.$#ссыл" "$#ССЫЛ!:$#ССЫЛ!$#ССЫЛ!"</definedName>
    <definedName name="Excel_BuiltIn_Print_Titles_4_1_1_1_1">"$лист3.$#ссыл" "$#ССЫЛ!:$#ССЫЛ!$#ССЫЛ!"</definedName>
    <definedName name="Excel_BuiltIn_Print_Titles_4_1_1_1_1_1">"$лист3.$#ссыл" "$#ССЫЛ!:$#ССЫЛ!$#ССЫЛ!"</definedName>
    <definedName name="Excel_BuiltIn_Print_Titles_4_1_1_1_1_1_1">"$лист3.$#ссыл" "$#ССЫЛ!:$#ССЫЛ!$#ССЫЛ!"</definedName>
    <definedName name="Excel_BuiltIn_Print_Titles_4_1_1_1_1_1_1_1">"$лист3.$#ссыл" "$#ССЫЛ!:$#ССЫЛ!$#ССЫЛ!"</definedName>
    <definedName name="Excel_BuiltIn_Print_Titles_4_1_1_1_1_1_1_1_1">"$лист3.$#ссыл" "$#ССЫЛ!:$#ССЫЛ!$#ССЫЛ!"</definedName>
    <definedName name="Excel_BuiltIn_Print_Titles_4_1_1_1_1_1_1_1_1_1">"$лист3.$#ссыл" "$#ССЫЛ!:$#ССЫЛ!$#ССЫЛ!"</definedName>
    <definedName name="Excel_BuiltIn_Print_Titles_4_1_1_1_1_1_1_1_1_1_1">"$лист4.$#ссыл" "$#ССЫЛ!:$#ССЫЛ!$#ССЫЛ!"</definedName>
    <definedName name="Excel_BuiltIn_Print_Titles_4_1_1_1_1_1_1_1_1_1_1_1">"$лист2.$#ссыл" "$#ССЫЛ!:$#ССЫЛ!$#ССЫЛ!"</definedName>
    <definedName name="Excel_BuiltIn_Print_Titles_4_1_1_1_1_1_1_1_1_1_1_1_1">"$лист2.$#ссыл" "$#ССЫЛ!:$#ССЫЛ!$#ССЫЛ!"</definedName>
    <definedName name="Excel_BuiltIn_Print_Titles_4_1_1_1_1_1_1_1_1_1_1_1_1_1">"$лист2.$#ссыл" "$#ССЫЛ!:$#ССЫЛ!$#ССЫЛ!"</definedName>
    <definedName name="Excel_BuiltIn_Print_Titles_4_1_1_1_1_1_1_1_1_1_1_1_1_1_1">"$лист2.$#ссыл" "$#ССЫЛ!:$#ССЫЛ!$#ССЫЛ!"</definedName>
    <definedName name="Excel_BuiltIn_Print_Titles_4_1_1_1_1_1_1_1_1_1_1_1_1_1_1_1">"$лист2.$#ссыл" "$#ССЫЛ!:$#ССЫЛ!$#ССЫЛ!"</definedName>
    <definedName name="Excel_BuiltIn_Print_Titles_4_1_1_1_1_1_1_1_1_1_1_1_1_1_1_1">"$лист2.$#ссыл" "$#ССЫЛ!:$#ССЫЛ!$#ССЫЛ!"</definedName>
    <definedName name="Excel_BuiltIn_Print_Titles_4_1_1_1_1_1_1_1_1_1_1_1_1_1_1_1_1">"$лист2.$#ссыл" "$#ССЫЛ!:$#ССЫЛ!$#ССЫЛ!"</definedName>
    <definedName name="Excel_BuiltIn_Print_Titles_4_1_1_1_1_1_1_1_1_1_1_1_1_1_1_1_1_1">"$лист2.$#ссыл" "$#ССЫЛ!:$#ССЫЛ!$#ССЫЛ!"</definedName>
    <definedName name="Excel_BuiltIn_Print_Titles_4_1_1_1_1_1_1_1_1_1_1_1_1_1_1_1_1_1_1_1_1">"$лист2.$#ссыл" "$#ССЫЛ!:$#ССЫЛ!$#ССЫЛ!"</definedName>
    <definedName name="Excel_BuiltIn_Print_Titles_5">"$лист4.$#ссыл" "$#ССЫЛ!:$#ССЫЛ!$#ССЫЛ!"</definedName>
    <definedName name="Excel_BuiltIn_Print_Titles_5_1">"$лист4.$#ссыл" "$#ССЫЛ!:$#ССЫЛ!$#ССЫЛ!"</definedName>
    <definedName name="Excel_BuiltIn_Print_Titles_5_1_1">"$#ССЫЛ!.$#ССЫЛ!$#ССЫЛ!:$#ССЫЛ!$#ССЫЛ!"</definedName>
    <definedName name="Excel_BuiltIn_Print_Titles_5_1_1_1">"$#ССЫЛ!.$A$1556:$IR$1558"</definedName>
    <definedName name="Excel_BuiltIn_Print_Titles_5_1_1_1_1">"$#ССЫЛ!.$#ССЫЛ!$#ССЫЛ!:$#ССЫЛ!$#ССЫЛ!"</definedName>
    <definedName name="Excel_BuiltIn_Print_Titles_5_1_1_1_1_1">"$#ССЫЛ!.$A$1380:$IR$1381"</definedName>
    <definedName name="Excel_BuiltIn_Print_Titles_6_1">"$лист3.$#ссыл" "$#ССЫЛ!:$#ССЫЛ!$#ССЫЛ!"</definedName>
    <definedName name="Excel_BuiltIn_Print_Titles_6_1_1">"$лист3.$#ссыл" "$#ССЫЛ!:$#ССЫЛ!$#ССЫЛ!"</definedName>
    <definedName name="Excel_BuiltIn_Print_Titles_6_1_1_1">"$лист3.$#ссыл" "$#ССЫЛ!:$#ССЫЛ!$#ССЫЛ!"</definedName>
    <definedName name="Excel_BuiltIn_Print_Titles_6_1_1_1_1">"$лист3.$#ссыл" "$#ССЫЛ!:$#ССЫЛ!$#ССЫЛ!"</definedName>
    <definedName name="Excel_BuiltIn_Print_Titles_6_1_1_1_1_1_1_1">"$лист3.$#ссыл" "$#ССЫЛ!:$#ССЫЛ!$#ССЫЛ!"</definedName>
    <definedName name="Excel_BuiltIn_Print_Titles_6_1_1_1_1_1_1_1_1">"$лист3.$#ссыл" "$#ССЫЛ!:$#ССЫЛ!$#ССЫЛ!"</definedName>
    <definedName name="Excel_BuiltIn_Print_Titles_6_1_1_1_1_1_1_1_1_1">"$лист3.$#ссыл" "$#ССЫЛ!:$#ССЫЛ!$#ССЫЛ!"</definedName>
    <definedName name="Excel_BuiltIn_Print_Titles_7_1">"$копии.$#ссыл" "$#ССЫЛ!:$#ССЫЛ!$#ССЫЛ!"</definedName>
    <definedName name="Excel_BuiltIn_Print_Titles_8">"$#ССЫЛ!.$A$334:$IR$335"</definedName>
    <definedName name="Excel_BuiltIn_Print_Titles_8_1">"$#ССЫЛ!.$A$27:$IR$28"</definedName>
    <definedName name="Excel_BuiltIn_Print_Titles_8_1_1">"$#ССЫЛ!.$A$1231:$IR$1232"</definedName>
    <definedName name="Excel_BuiltIn_Print_Titles_9_1">NA()</definedName>
    <definedName name="Excel_BuiltIn_Print_Titles_9_1_1">"$лист9.$#ссыл" "$#ССЫЛ!:$#ССЫЛ!$#ССЫЛ!"</definedName>
    <definedName name="Excel_BuiltIn_Print_Titles_9_1_1_1">"$лист9.$#ссыл" "$#ССЫЛ!:$#ССЫЛ!$#ССЫЛ!"</definedName>
    <definedName name="Excel_BuiltIn_Print_Titles_9_1_1_1_1">"$лист9.$#ссыл" "$#ССЫЛ!:$#ССЫЛ!$#ССЫЛ!"</definedName>
  </definedNames>
  <calcPr fullCalcOnLoad="1"/>
</workbook>
</file>

<file path=xl/sharedStrings.xml><?xml version="1.0" encoding="utf-8"?>
<sst xmlns="http://schemas.openxmlformats.org/spreadsheetml/2006/main" count="975" uniqueCount="726">
  <si>
    <r>
      <t>Q</t>
    </r>
    <r>
      <rPr>
        <vertAlign val="subscript"/>
        <sz val="12"/>
        <color indexed="8"/>
        <rFont val="Times New Roman"/>
        <family val="1"/>
      </rPr>
      <t>час</t>
    </r>
    <r>
      <rPr>
        <sz val="12"/>
        <color indexed="8"/>
        <rFont val="Times New Roman"/>
        <family val="1"/>
      </rPr>
      <t>= α ·V</t>
    </r>
    <r>
      <rPr>
        <vertAlign val="subscript"/>
        <sz val="12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>·q</t>
    </r>
    <r>
      <rPr>
        <vertAlign val="subscript"/>
        <sz val="12"/>
        <color indexed="8"/>
        <rFont val="Times New Roman"/>
        <family val="1"/>
      </rPr>
      <t xml:space="preserve">o </t>
    </r>
    <r>
      <rPr>
        <sz val="12"/>
        <color indexed="8"/>
        <rFont val="Times New Roman"/>
        <family val="1"/>
      </rPr>
      <t>· (t</t>
    </r>
    <r>
      <rPr>
        <vertAlign val="subscript"/>
        <sz val="12"/>
        <color indexed="8"/>
        <rFont val="Times New Roman"/>
        <family val="1"/>
      </rPr>
      <t>вн</t>
    </r>
    <r>
      <rPr>
        <sz val="12"/>
        <color indexed="8"/>
        <rFont val="Times New Roman"/>
        <family val="1"/>
      </rPr>
      <t xml:space="preserve"> - t</t>
    </r>
    <r>
      <rPr>
        <vertAlign val="subscript"/>
        <sz val="12"/>
        <color indexed="8"/>
        <rFont val="Times New Roman"/>
        <family val="1"/>
      </rPr>
      <t>po</t>
    </r>
    <r>
      <rPr>
        <sz val="12"/>
        <color indexed="8"/>
        <rFont val="Times New Roman"/>
        <family val="1"/>
      </rPr>
      <t>)· (1+К</t>
    </r>
    <r>
      <rPr>
        <vertAlign val="subscript"/>
        <sz val="12"/>
        <color indexed="8"/>
        <rFont val="Times New Roman"/>
        <family val="1"/>
      </rPr>
      <t>и.р.</t>
    </r>
    <r>
      <rPr>
        <sz val="12"/>
        <color indexed="8"/>
        <rFont val="Times New Roman"/>
        <family val="1"/>
      </rPr>
      <t>)10</t>
    </r>
    <r>
      <rPr>
        <vertAlign val="superscript"/>
        <sz val="12"/>
        <color indexed="8"/>
        <rFont val="Times New Roman"/>
        <family val="1"/>
      </rPr>
      <t>-6</t>
    </r>
    <r>
      <rPr>
        <sz val="12"/>
        <color indexed="8"/>
        <rFont val="Times New Roman"/>
        <family val="1"/>
      </rPr>
      <t xml:space="preserve">, MBт; </t>
    </r>
  </si>
  <si>
    <r>
      <t xml:space="preserve">                        </t>
    </r>
    <r>
      <rPr>
        <sz val="12"/>
        <color indexed="8"/>
        <rFont val="Times New Roman"/>
        <family val="1"/>
      </rPr>
      <t>t</t>
    </r>
    <r>
      <rPr>
        <vertAlign val="subscript"/>
        <sz val="12"/>
        <color indexed="8"/>
        <rFont val="Times New Roman"/>
        <family val="1"/>
      </rPr>
      <t>вн</t>
    </r>
    <r>
      <rPr>
        <sz val="12"/>
        <color indexed="8"/>
        <rFont val="Times New Roman"/>
        <family val="1"/>
      </rPr>
      <t xml:space="preserve"> -  t</t>
    </r>
    <r>
      <rPr>
        <vertAlign val="subscript"/>
        <sz val="12"/>
        <color indexed="8"/>
        <rFont val="Times New Roman"/>
        <family val="1"/>
      </rPr>
      <t>p.o</t>
    </r>
  </si>
  <si>
    <t>Наименование потребителя</t>
  </si>
  <si>
    <r>
      <t>V</t>
    </r>
    <r>
      <rPr>
        <vertAlign val="subscript"/>
        <sz val="10"/>
        <rFont val="Arial CYR"/>
        <family val="2"/>
      </rPr>
      <t>н</t>
    </r>
    <r>
      <rPr>
        <sz val="10"/>
        <rFont val="Arial Cyr"/>
        <family val="2"/>
      </rPr>
      <t xml:space="preserve"> , м</t>
    </r>
    <r>
      <rPr>
        <vertAlign val="superscript"/>
        <sz val="10"/>
        <rFont val="Arial CYR"/>
        <family val="2"/>
      </rPr>
      <t>3</t>
    </r>
  </si>
  <si>
    <r>
      <t>q</t>
    </r>
    <r>
      <rPr>
        <vertAlign val="subscript"/>
        <sz val="10"/>
        <rFont val="Arial CYR"/>
        <family val="2"/>
      </rPr>
      <t>о</t>
    </r>
    <r>
      <rPr>
        <sz val="10"/>
        <rFont val="Arial Cyr"/>
        <family val="2"/>
      </rPr>
      <t xml:space="preserve"> , Вт/(м</t>
    </r>
    <r>
      <rPr>
        <vertAlign val="superscript"/>
        <sz val="10"/>
        <rFont val="Arial CYR"/>
        <family val="2"/>
      </rPr>
      <t>3 о</t>
    </r>
    <r>
      <rPr>
        <sz val="10"/>
        <rFont val="Arial Cyr"/>
        <family val="2"/>
      </rPr>
      <t>С)</t>
    </r>
  </si>
  <si>
    <r>
      <t>t</t>
    </r>
    <r>
      <rPr>
        <vertAlign val="subscript"/>
        <sz val="10"/>
        <rFont val="Arial CYR"/>
        <family val="2"/>
      </rPr>
      <t>вн</t>
    </r>
    <r>
      <rPr>
        <sz val="10"/>
        <rFont val="Arial Cyr"/>
        <family val="2"/>
      </rPr>
      <t xml:space="preserve"> , 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>С</t>
    </r>
  </si>
  <si>
    <t>L, м</t>
  </si>
  <si>
    <r>
      <t>К</t>
    </r>
    <r>
      <rPr>
        <vertAlign val="subscript"/>
        <sz val="10"/>
        <rFont val="Arial CYR"/>
        <family val="2"/>
      </rPr>
      <t>и.р.</t>
    </r>
  </si>
  <si>
    <r>
      <t>Q</t>
    </r>
    <r>
      <rPr>
        <vertAlign val="subscript"/>
        <sz val="10"/>
        <rFont val="Arial CYR"/>
        <family val="2"/>
      </rPr>
      <t>час</t>
    </r>
    <r>
      <rPr>
        <sz val="10"/>
        <rFont val="Arial Cyr"/>
        <family val="2"/>
      </rPr>
      <t xml:space="preserve"> , МВт</t>
    </r>
  </si>
  <si>
    <r>
      <t>Q</t>
    </r>
    <r>
      <rPr>
        <vertAlign val="subscript"/>
        <sz val="10"/>
        <rFont val="Arial CYR"/>
        <family val="2"/>
      </rPr>
      <t>год</t>
    </r>
    <r>
      <rPr>
        <sz val="10"/>
        <rFont val="Arial Cyr"/>
        <family val="2"/>
      </rPr>
      <t xml:space="preserve"> , ГДж</t>
    </r>
  </si>
  <si>
    <t>13. Жилье, всего, в т.ч.</t>
  </si>
  <si>
    <t>НУ</t>
  </si>
  <si>
    <t>1. Образование, всего, в т.ч.</t>
  </si>
  <si>
    <t>2. Здравоохранение, всего, в т.ч.</t>
  </si>
  <si>
    <t>3. Культура и искусство, всего, в т.ч.</t>
  </si>
  <si>
    <t>5. Управления, всего, в т.ч.</t>
  </si>
  <si>
    <t>8. ГУВД и УГПС, всего, в т.ч.</t>
  </si>
  <si>
    <t>15. Прочие, всего, в т.ч.</t>
  </si>
  <si>
    <t>Итого по котельной</t>
  </si>
  <si>
    <r>
      <t>Q</t>
    </r>
    <r>
      <rPr>
        <vertAlign val="subscript"/>
        <sz val="12"/>
        <color indexed="8"/>
        <rFont val="Times New Roman"/>
        <family val="1"/>
      </rPr>
      <t>год</t>
    </r>
    <r>
      <rPr>
        <sz val="12"/>
        <color indexed="8"/>
        <rFont val="Times New Roman"/>
        <family val="1"/>
      </rPr>
      <t>= Q</t>
    </r>
    <r>
      <rPr>
        <vertAlign val="subscript"/>
        <sz val="12"/>
        <color indexed="8"/>
        <rFont val="Times New Roman"/>
        <family val="1"/>
      </rPr>
      <t>чac</t>
    </r>
    <r>
      <rPr>
        <sz val="12"/>
        <color indexed="8"/>
        <rFont val="Times New Roman"/>
        <family val="1"/>
      </rPr>
      <t xml:space="preserve"> • 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t</t>
    </r>
    <r>
      <rPr>
        <vertAlign val="subscript"/>
        <sz val="12"/>
        <color indexed="8"/>
        <rFont val="Times New Roman"/>
        <family val="1"/>
      </rPr>
      <t xml:space="preserve">вн </t>
    </r>
    <r>
      <rPr>
        <sz val="12"/>
        <color indexed="8"/>
        <rFont val="Times New Roman"/>
        <family val="1"/>
      </rPr>
      <t>– t</t>
    </r>
    <r>
      <rPr>
        <vertAlign val="subscript"/>
        <sz val="12"/>
        <color indexed="8"/>
        <rFont val="Times New Roman"/>
        <family val="1"/>
      </rPr>
      <t>ср.o</t>
    </r>
    <r>
      <rPr>
        <sz val="12"/>
        <color indexed="8"/>
        <rFont val="Times New Roman"/>
        <family val="1"/>
      </rPr>
      <t xml:space="preserve"> • 24 • П</t>
    </r>
    <r>
      <rPr>
        <vertAlign val="subscript"/>
        <sz val="12"/>
        <color indexed="8"/>
        <rFont val="Times New Roman"/>
        <family val="1"/>
      </rPr>
      <t>о</t>
    </r>
    <r>
      <rPr>
        <sz val="12"/>
        <color indexed="8"/>
        <rFont val="Times New Roman"/>
        <family val="1"/>
      </rPr>
      <t>• 3,6 , ГДж</t>
    </r>
  </si>
  <si>
    <t>№ п/п</t>
  </si>
  <si>
    <t xml:space="preserve"> ул. Кирова</t>
  </si>
  <si>
    <t>10. Судебная власть  , всего, в т.ч.</t>
  </si>
  <si>
    <t>гараж</t>
  </si>
  <si>
    <r>
      <t>(t</t>
    </r>
    <r>
      <rPr>
        <vertAlign val="subscript"/>
        <sz val="10"/>
        <rFont val="Arial CYR"/>
        <family val="2"/>
      </rPr>
      <t>вн</t>
    </r>
    <r>
      <rPr>
        <sz val="10"/>
        <rFont val="Arial Cyr"/>
        <family val="2"/>
      </rPr>
      <t xml:space="preserve"> - t</t>
    </r>
    <r>
      <rPr>
        <vertAlign val="subscript"/>
        <sz val="10"/>
        <rFont val="Arial CYR"/>
        <family val="2"/>
      </rPr>
      <t>ср.о</t>
    </r>
    <r>
      <rPr>
        <sz val="10"/>
        <rFont val="Arial Cyr"/>
        <family val="2"/>
      </rPr>
      <t>)/ (t</t>
    </r>
    <r>
      <rPr>
        <vertAlign val="subscript"/>
        <sz val="10"/>
        <rFont val="Arial CYR"/>
        <family val="2"/>
      </rPr>
      <t>вн</t>
    </r>
    <r>
      <rPr>
        <sz val="10"/>
        <rFont val="Arial Cyr"/>
        <family val="2"/>
      </rPr>
      <t xml:space="preserve"> - t</t>
    </r>
    <r>
      <rPr>
        <vertAlign val="subscript"/>
        <sz val="10"/>
        <rFont val="Arial CYR"/>
        <family val="2"/>
      </rPr>
      <t>р.о</t>
    </r>
    <r>
      <rPr>
        <sz val="10"/>
        <rFont val="Arial Cyr"/>
        <family val="2"/>
      </rPr>
      <t>)</t>
    </r>
  </si>
  <si>
    <t>8 кв.   2 эт.  № 5</t>
  </si>
  <si>
    <t>8 кв.   2 эт.  № 8</t>
  </si>
  <si>
    <t>4. Социальная политика, всего, в т.ч.</t>
  </si>
  <si>
    <t>14. МУП, ЖКХ, всего, в т.ч.</t>
  </si>
  <si>
    <t>Итого существующие  потребители</t>
  </si>
  <si>
    <r>
      <t>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гвс/зима</t>
    </r>
    <r>
      <rPr>
        <sz val="12"/>
        <color indexed="8"/>
        <rFont val="Times New Roman"/>
        <family val="1"/>
      </rPr>
      <t>= 1,2 · а · m · С</t>
    </r>
    <r>
      <rPr>
        <vertAlign val="subscript"/>
        <sz val="12"/>
        <color indexed="8"/>
        <rFont val="Times New Roman"/>
        <family val="1"/>
      </rPr>
      <t xml:space="preserve">в </t>
    </r>
    <r>
      <rPr>
        <sz val="12"/>
        <color indexed="8"/>
        <rFont val="Times New Roman"/>
        <family val="1"/>
      </rPr>
      <t>· (t</t>
    </r>
    <r>
      <rPr>
        <vertAlign val="subscript"/>
        <sz val="12"/>
        <color indexed="8"/>
        <rFont val="Times New Roman"/>
        <family val="1"/>
      </rPr>
      <t>г</t>
    </r>
    <r>
      <rPr>
        <sz val="12"/>
        <color indexed="8"/>
        <rFont val="Times New Roman"/>
        <family val="1"/>
      </rPr>
      <t xml:space="preserve"> – t</t>
    </r>
    <r>
      <rPr>
        <vertAlign val="subscript"/>
        <sz val="12"/>
        <color indexed="8"/>
        <rFont val="Times New Roman"/>
        <family val="1"/>
      </rPr>
      <t>хз</t>
    </r>
    <r>
      <rPr>
        <sz val="12"/>
        <color indexed="8"/>
        <rFont val="Times New Roman"/>
        <family val="1"/>
      </rPr>
      <t>) ·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1,16</t>
    </r>
    <r>
      <rPr>
        <sz val="12"/>
        <rFont val="Times New Roman"/>
        <family val="1"/>
      </rPr>
      <t xml:space="preserve"> ·</t>
    </r>
    <r>
      <rPr>
        <sz val="12"/>
        <color indexed="8"/>
        <rFont val="Times New Roman"/>
        <family val="1"/>
      </rPr>
      <t>10</t>
    </r>
    <r>
      <rPr>
        <vertAlign val="superscript"/>
        <sz val="12"/>
        <color indexed="8"/>
        <rFont val="Times New Roman"/>
        <family val="1"/>
      </rPr>
      <t>-6</t>
    </r>
    <r>
      <rPr>
        <sz val="12"/>
        <color indexed="8"/>
        <rFont val="Times New Roman"/>
        <family val="1"/>
      </rPr>
      <t xml:space="preserve">, MBт; </t>
    </r>
  </si>
  <si>
    <r>
      <t xml:space="preserve"> </t>
    </r>
    <r>
      <rPr>
        <sz val="12"/>
        <rFont val="Times New Roman"/>
        <family val="1"/>
      </rPr>
      <t xml:space="preserve">                                         </t>
    </r>
    <r>
      <rPr>
        <sz val="12"/>
        <color indexed="8"/>
        <rFont val="Times New Roman"/>
        <family val="1"/>
      </rPr>
      <t>Z</t>
    </r>
    <r>
      <rPr>
        <vertAlign val="subscript"/>
        <sz val="12"/>
        <color indexed="8"/>
        <rFont val="Times New Roman"/>
        <family val="1"/>
      </rPr>
      <t>гвс</t>
    </r>
  </si>
  <si>
    <r>
      <t>Q</t>
    </r>
    <r>
      <rPr>
        <vertAlign val="subscript"/>
        <sz val="12"/>
        <color indexed="8"/>
        <rFont val="Times New Roman"/>
        <family val="1"/>
      </rPr>
      <t>гвс/max</t>
    </r>
    <r>
      <rPr>
        <sz val="12"/>
        <color indexed="8"/>
        <rFont val="Times New Roman"/>
        <family val="1"/>
      </rPr>
      <t>= 2,4 ·Q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гвс/зима</t>
    </r>
    <r>
      <rPr>
        <sz val="12"/>
        <color indexed="8"/>
        <rFont val="Times New Roman"/>
        <family val="1"/>
      </rPr>
      <t xml:space="preserve"> , MBт;</t>
    </r>
  </si>
  <si>
    <r>
      <t>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гвс/лето</t>
    </r>
    <r>
      <rPr>
        <sz val="12"/>
        <color indexed="8"/>
        <rFont val="Times New Roman"/>
        <family val="1"/>
      </rPr>
      <t>= 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гвс/лето</t>
    </r>
    <r>
      <rPr>
        <sz val="12"/>
        <color indexed="8"/>
        <rFont val="Times New Roman"/>
        <family val="1"/>
      </rPr>
      <t xml:space="preserve"> · (t</t>
    </r>
    <r>
      <rPr>
        <vertAlign val="subscript"/>
        <sz val="12"/>
        <color indexed="8"/>
        <rFont val="Times New Roman"/>
        <family val="1"/>
      </rPr>
      <t>г</t>
    </r>
    <r>
      <rPr>
        <sz val="12"/>
        <color indexed="8"/>
        <rFont val="Times New Roman"/>
        <family val="1"/>
      </rPr>
      <t xml:space="preserve"> – t</t>
    </r>
    <r>
      <rPr>
        <vertAlign val="subscript"/>
        <sz val="12"/>
        <color indexed="8"/>
        <rFont val="Times New Roman"/>
        <family val="1"/>
      </rPr>
      <t>хл</t>
    </r>
    <r>
      <rPr>
        <sz val="12"/>
        <color indexed="8"/>
        <rFont val="Times New Roman"/>
        <family val="1"/>
      </rPr>
      <t>) · β, MBт;</t>
    </r>
  </si>
  <si>
    <r>
      <t xml:space="preserve">                                       (t</t>
    </r>
    <r>
      <rPr>
        <vertAlign val="subscript"/>
        <sz val="12"/>
        <color indexed="8"/>
        <rFont val="Times New Roman"/>
        <family val="1"/>
      </rPr>
      <t>г</t>
    </r>
    <r>
      <rPr>
        <sz val="12"/>
        <color indexed="8"/>
        <rFont val="Times New Roman"/>
        <family val="1"/>
      </rPr>
      <t xml:space="preserve"> – t</t>
    </r>
    <r>
      <rPr>
        <vertAlign val="subscript"/>
        <sz val="12"/>
        <color indexed="8"/>
        <rFont val="Times New Roman"/>
        <family val="1"/>
      </rPr>
      <t>хз</t>
    </r>
    <r>
      <rPr>
        <sz val="12"/>
        <color indexed="8"/>
        <rFont val="Times New Roman"/>
        <family val="1"/>
      </rPr>
      <t>)</t>
    </r>
  </si>
  <si>
    <t>Измери-тель</t>
  </si>
  <si>
    <t>а, л/сут</t>
  </si>
  <si>
    <t>m, ед/ сут</t>
  </si>
  <si>
    <r>
      <t>Zг</t>
    </r>
    <r>
      <rPr>
        <vertAlign val="subscript"/>
        <sz val="10"/>
        <rFont val="Arial CYR"/>
        <family val="2"/>
      </rPr>
      <t>вс</t>
    </r>
    <r>
      <rPr>
        <sz val="10"/>
        <rFont val="Arial Cyr"/>
        <family val="2"/>
      </rPr>
      <t xml:space="preserve"> , час</t>
    </r>
  </si>
  <si>
    <r>
      <t>П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2"/>
      </rPr>
      <t>, сут</t>
    </r>
  </si>
  <si>
    <t>Пл, сут</t>
  </si>
  <si>
    <r>
      <t>Q</t>
    </r>
    <r>
      <rPr>
        <vertAlign val="superscript"/>
        <sz val="10"/>
        <rFont val="Arial CYR"/>
        <family val="2"/>
      </rPr>
      <t>ср</t>
    </r>
    <r>
      <rPr>
        <vertAlign val="subscript"/>
        <sz val="10"/>
        <rFont val="Arial CYR"/>
        <family val="2"/>
      </rPr>
      <t>гвс/ зима</t>
    </r>
    <r>
      <rPr>
        <sz val="10"/>
        <rFont val="Arial Cyr"/>
        <family val="2"/>
      </rPr>
      <t>, МВт</t>
    </r>
  </si>
  <si>
    <r>
      <t>Q</t>
    </r>
    <r>
      <rPr>
        <vertAlign val="superscript"/>
        <sz val="10"/>
        <rFont val="Arial CYR"/>
        <family val="2"/>
      </rPr>
      <t>ср</t>
    </r>
    <r>
      <rPr>
        <vertAlign val="subscript"/>
        <sz val="10"/>
        <rFont val="Arial CYR"/>
        <family val="2"/>
      </rPr>
      <t>гвс/ лето</t>
    </r>
    <r>
      <rPr>
        <sz val="10"/>
        <rFont val="Arial Cyr"/>
        <family val="2"/>
      </rPr>
      <t>, МВт</t>
    </r>
  </si>
  <si>
    <r>
      <t>Q</t>
    </r>
    <r>
      <rPr>
        <vertAlign val="subscript"/>
        <sz val="10"/>
        <rFont val="Arial CYR"/>
        <family val="2"/>
      </rPr>
      <t>гвс/ max</t>
    </r>
    <r>
      <rPr>
        <sz val="10"/>
        <rFont val="Arial Cyr"/>
        <family val="2"/>
      </rPr>
      <t>, МВт</t>
    </r>
  </si>
  <si>
    <r>
      <t>Qгвс</t>
    </r>
    <r>
      <rPr>
        <vertAlign val="subscript"/>
        <sz val="10"/>
        <rFont val="Arial CYR"/>
        <family val="2"/>
      </rPr>
      <t>год</t>
    </r>
    <r>
      <rPr>
        <sz val="10"/>
        <rFont val="Arial Cyr"/>
        <family val="2"/>
      </rPr>
      <t xml:space="preserve"> , ГДж</t>
    </r>
  </si>
  <si>
    <t>1 наполн.</t>
  </si>
  <si>
    <t>1 раб. место</t>
  </si>
  <si>
    <t>4. РАСЧЕТ  часового и годового полезного отпуска тепла на отопление</t>
  </si>
  <si>
    <r>
      <t>Q</t>
    </r>
    <r>
      <rPr>
        <vertAlign val="subscript"/>
        <sz val="12"/>
        <color indexed="8"/>
        <rFont val="Times New Roman"/>
        <family val="1"/>
      </rPr>
      <t>год</t>
    </r>
    <r>
      <rPr>
        <sz val="12"/>
        <color indexed="8"/>
        <rFont val="Times New Roman"/>
        <family val="1"/>
      </rPr>
      <t>= Q</t>
    </r>
    <r>
      <rPr>
        <vertAlign val="subscript"/>
        <sz val="12"/>
        <color indexed="8"/>
        <rFont val="Times New Roman"/>
        <family val="1"/>
      </rPr>
      <t>чac</t>
    </r>
    <r>
      <rPr>
        <sz val="12"/>
        <color indexed="8"/>
        <rFont val="Times New Roman"/>
        <family val="1"/>
      </rPr>
      <t xml:space="preserve"> •  t</t>
    </r>
    <r>
      <rPr>
        <vertAlign val="subscript"/>
        <sz val="12"/>
        <color indexed="8"/>
        <rFont val="Times New Roman"/>
        <family val="1"/>
      </rPr>
      <t xml:space="preserve">вн </t>
    </r>
    <r>
      <rPr>
        <sz val="12"/>
        <color indexed="8"/>
        <rFont val="Times New Roman"/>
        <family val="1"/>
      </rPr>
      <t>– t</t>
    </r>
    <r>
      <rPr>
        <vertAlign val="subscript"/>
        <sz val="12"/>
        <color indexed="8"/>
        <rFont val="Times New Roman"/>
        <family val="1"/>
      </rPr>
      <t>ср.o</t>
    </r>
    <r>
      <rPr>
        <sz val="12"/>
        <color indexed="8"/>
        <rFont val="Times New Roman"/>
        <family val="1"/>
      </rPr>
      <t xml:space="preserve"> • 24 • П</t>
    </r>
    <r>
      <rPr>
        <vertAlign val="subscript"/>
        <sz val="12"/>
        <color indexed="8"/>
        <rFont val="Times New Roman"/>
        <family val="1"/>
      </rPr>
      <t>о</t>
    </r>
    <r>
      <rPr>
        <sz val="12"/>
        <color indexed="8"/>
        <rFont val="Times New Roman"/>
        <family val="1"/>
      </rPr>
      <t>• 3,6 , ГДж</t>
    </r>
  </si>
  <si>
    <r>
      <t xml:space="preserve">                        t</t>
    </r>
    <r>
      <rPr>
        <vertAlign val="subscript"/>
        <sz val="12"/>
        <rFont val="Times New Roman"/>
        <family val="1"/>
      </rPr>
      <t>вн</t>
    </r>
    <r>
      <rPr>
        <sz val="12"/>
        <rFont val="Times New Roman"/>
        <family val="1"/>
      </rPr>
      <t xml:space="preserve"> -  t</t>
    </r>
    <r>
      <rPr>
        <vertAlign val="subscript"/>
        <sz val="12"/>
        <rFont val="Times New Roman"/>
        <family val="1"/>
      </rPr>
      <t>p.o</t>
    </r>
  </si>
  <si>
    <t>I. Существующие потребители котельной № 7</t>
  </si>
  <si>
    <t>Ж/дома по ул. Мелиораторов</t>
  </si>
  <si>
    <t xml:space="preserve">60 кв.     5 эт. № 1 </t>
  </si>
  <si>
    <t>90 кв./88 кв.      5 эт. № 2</t>
  </si>
  <si>
    <t>72 кв/71 кв.      4 эт. № 3</t>
  </si>
  <si>
    <t>20 кв.      5 эт. № 4</t>
  </si>
  <si>
    <t>104 кв./100 кв.    5 эт. № 5</t>
  </si>
  <si>
    <t>84 кв.      5 эт. № 6</t>
  </si>
  <si>
    <t>74 кв./65 кв.      5 эт. № 7(ЖСК)</t>
  </si>
  <si>
    <t xml:space="preserve">60 кв.      5 эт. № 8 </t>
  </si>
  <si>
    <t>87 кв.      5 эт. № 10</t>
  </si>
  <si>
    <t>78 кв.      5 эт. № 11(ЖСК)</t>
  </si>
  <si>
    <t>59 кв.      5 эт. № 12</t>
  </si>
  <si>
    <t>20 кв.      5 эт. № 12а</t>
  </si>
  <si>
    <t>53 кв./52 кв.      5 эт. № 13</t>
  </si>
  <si>
    <t>90 кв.      5 эт. № 14</t>
  </si>
  <si>
    <t>60 кв.     5 эт. № 15</t>
  </si>
  <si>
    <t>62 кв./59 кв.      5 эт. № 16</t>
  </si>
  <si>
    <t>60 кв.     5 эт. № 17</t>
  </si>
  <si>
    <t>60 кв/59  кв..     5 эт. № 18</t>
  </si>
  <si>
    <t>90 кв.      5 эт. № 19</t>
  </si>
  <si>
    <t>100 кв.   5 эт.  № 20(ЖСК)</t>
  </si>
  <si>
    <t>20 кв./18 кв.      5 эт. № 21(ЖСК)</t>
  </si>
  <si>
    <t>Ж/дома по ул Новая</t>
  </si>
  <si>
    <t>104кв./99 кв.  5эт. № 50</t>
  </si>
  <si>
    <t>20кв./3 кв. 5эт. № 38</t>
  </si>
  <si>
    <t>20кв./19 кв. 5эт. № 40, "Матренино-3"</t>
  </si>
  <si>
    <t>20кв. 5эт. № 42 "Матренино-1"</t>
  </si>
  <si>
    <t>2 кв.   1 эт.  № 73</t>
  </si>
  <si>
    <t>2 кв.   1 эт.  № 79(частн.)</t>
  </si>
  <si>
    <t>60 кв.  5 эт.  № 92</t>
  </si>
  <si>
    <t>60 кв./59 кв.  5 эт.  № 94 (ТСН Новая-94)</t>
  </si>
  <si>
    <t>29 кв.  5 эт.  № 96</t>
  </si>
  <si>
    <t>20 кв.      5 эт. № 98</t>
  </si>
  <si>
    <t>23 кв./21 кв.      3 эт. № 99</t>
  </si>
  <si>
    <t>20 кв./19 кв.      3 эт. № 100</t>
  </si>
  <si>
    <t>6 кв.        2 эт. № 101</t>
  </si>
  <si>
    <t>12 кв./ 11 кв.     3 эт. № 102</t>
  </si>
  <si>
    <t>24 кв.      3 эт.№ 103</t>
  </si>
  <si>
    <t>24 кв.      3 эт.№ 104</t>
  </si>
  <si>
    <t>12 кв.      3 эт. № 105</t>
  </si>
  <si>
    <t>2 кв./1 кв.   1 эт.  № 108</t>
  </si>
  <si>
    <t>2 кв.   1 эт.  № 109</t>
  </si>
  <si>
    <t>12 кв.      3 эт. № 112</t>
  </si>
  <si>
    <t>1 кв.   1 эт.  № 113(частн.)</t>
  </si>
  <si>
    <t>1 кв.   1 эт.  № 115(частн.)</t>
  </si>
  <si>
    <t>4 кв.      2 эт. № 120</t>
  </si>
  <si>
    <t>Ж/дома по ул Пос. Лесхоза</t>
  </si>
  <si>
    <t>2 кв./1 кв.   1 эт.  № 2</t>
  </si>
  <si>
    <t>2 кв./1 кв.   1 эт.  № 4</t>
  </si>
  <si>
    <t>2 кв. 1эт. № 5</t>
  </si>
  <si>
    <t>2 кв.   1 эт.  № 6</t>
  </si>
  <si>
    <t>4 кв./1 кв.      1  эт. № 10</t>
  </si>
  <si>
    <t>2кв./1 кв. 1эт. № 11</t>
  </si>
  <si>
    <t>2 кв./1 кв.   1 эт.  № 13</t>
  </si>
  <si>
    <t>3 кв./1 кв.   1 эт.  № 15</t>
  </si>
  <si>
    <t>2 кв./1кв.   1 эт.  № 17 (вед.- Городецкий лесхоз)</t>
  </si>
  <si>
    <t>18 кв.  3 эт.  № 18</t>
  </si>
  <si>
    <t>Ж/дома по ул Кирова</t>
  </si>
  <si>
    <t>2 кв.  1 эт. № 112(частн.)</t>
  </si>
  <si>
    <t xml:space="preserve">4 кв.  2 эт. № 112а </t>
  </si>
  <si>
    <t>1 кв.  1 эт. №126(частн.)</t>
  </si>
  <si>
    <t>1 кв.  1 эт. №134(частн.)</t>
  </si>
  <si>
    <t>1 кв.  1 эт. №137(частн.)</t>
  </si>
  <si>
    <t xml:space="preserve">28 кв.  3 эт. № 139 </t>
  </si>
  <si>
    <t>Ж/дома по ул к. Заслонова</t>
  </si>
  <si>
    <t>12 кв./10 кв.  3 эт. №84а</t>
  </si>
  <si>
    <t>Ж/дома по ул. Менделеева</t>
  </si>
  <si>
    <t>12 кв. 2 эт.  № 16</t>
  </si>
  <si>
    <t>12 кв. 2 эт.  № 17</t>
  </si>
  <si>
    <t>16 кв. 2 эт.  № 18</t>
  </si>
  <si>
    <t>18 кв. 2 эт.  № 18а</t>
  </si>
  <si>
    <t>12 кв. 2 эт.  № 19а</t>
  </si>
  <si>
    <t>20 кв. 3 эт.  № 20</t>
  </si>
  <si>
    <t>27 кв./3 кв. 3 эт.  № 21</t>
  </si>
  <si>
    <t>Ж/дома по ул. Дорожная</t>
  </si>
  <si>
    <t>12 кв. 2 эт.  № 5</t>
  </si>
  <si>
    <t>12 кв. 2 эт.  № 6</t>
  </si>
  <si>
    <t>10 кв. № 7а,  2 эт.</t>
  </si>
  <si>
    <t>9 кв. 2 эт.  № 8</t>
  </si>
  <si>
    <t>Ж/дома по ул. Молодежная</t>
  </si>
  <si>
    <t>2 кв.  1 эт. № 4</t>
  </si>
  <si>
    <t>8 кв. 2 эт.  № 5</t>
  </si>
  <si>
    <t>12 кв. 2 эт.  № 8</t>
  </si>
  <si>
    <t>12 кв. 2 эт.  № 10</t>
  </si>
  <si>
    <t>Ж/дома по ул. С. Лазо</t>
  </si>
  <si>
    <t>4 кв/2 кв. 1 эт.  № 2</t>
  </si>
  <si>
    <t>4 кв. 1 эт.  № 4</t>
  </si>
  <si>
    <t>4 кв. 1 эт.  № 6</t>
  </si>
  <si>
    <t>4 кв./2 кв. 1 эт.  № 8          ??</t>
  </si>
  <si>
    <t>4 кв./1 кв. 1 эт.  № 10</t>
  </si>
  <si>
    <t xml:space="preserve">76 кв. 5 эт.  № 12 </t>
  </si>
  <si>
    <t>1 кв. 1 эт.  № 16 (частн)</t>
  </si>
  <si>
    <t>2 кв. 1 эт.  № 17</t>
  </si>
  <si>
    <t>2 кв. 1 эт.  № 19</t>
  </si>
  <si>
    <t>6 кв. 1 эт.  № 20</t>
  </si>
  <si>
    <t>1 кв. 1 эт.  № 22</t>
  </si>
  <si>
    <t>1 кв. 1 эт.  № 29 (частн)</t>
  </si>
  <si>
    <t>Ж/дома по ул. Тельмана</t>
  </si>
  <si>
    <t xml:space="preserve">1 кв. 1 эт.  № 2(частн.) </t>
  </si>
  <si>
    <t xml:space="preserve">1 кв. 1 эт.  № 7(частн.) </t>
  </si>
  <si>
    <t xml:space="preserve">1 кв. 1 эт.  № 5(частн.) </t>
  </si>
  <si>
    <t>Ж/дома по ул. Пер. Лазо</t>
  </si>
  <si>
    <t>Ж/дома по ул. С.Разина</t>
  </si>
  <si>
    <t xml:space="preserve">1 кв. 1 эт.  № 36(частн.) </t>
  </si>
  <si>
    <t>Ж/дома по ул. Циолковского</t>
  </si>
  <si>
    <t xml:space="preserve">4 кв./2 кв. 1 эт.  № 1 </t>
  </si>
  <si>
    <t>4 кв./3 кв.1 эт.  № 2</t>
  </si>
  <si>
    <t xml:space="preserve">3 кв. 1 эт.  № 3 </t>
  </si>
  <si>
    <t xml:space="preserve">4 кв. 1 эт.  № 4 </t>
  </si>
  <si>
    <t>4кв./3 кв. 1 эт.  № 5        ??</t>
  </si>
  <si>
    <t xml:space="preserve">3 кв. 1 эт.  № 6 </t>
  </si>
  <si>
    <t>Ж/дома по ул. Космической</t>
  </si>
  <si>
    <t xml:space="preserve">4 кв./1 кв. 1 эт.  № 1 </t>
  </si>
  <si>
    <t>4 кв. 1 эт.  № 2</t>
  </si>
  <si>
    <t xml:space="preserve">4 кв. 1 эт.  № 5 </t>
  </si>
  <si>
    <t xml:space="preserve"> ул. Мелиораторов</t>
  </si>
  <si>
    <t>№ 17а МБДОУ "Детсад № 16"</t>
  </si>
  <si>
    <t>№ 18  МБОУ ДОД "Центр внешкольной работы "Радуга" - клуб "Чайка"</t>
  </si>
  <si>
    <t xml:space="preserve"> ул. Загородная</t>
  </si>
  <si>
    <t xml:space="preserve"> № 47 ГКОУ "Городецкий детский дом»          -жилой корпус</t>
  </si>
  <si>
    <t xml:space="preserve"> № 47 ГКОУ "Городецкий детский дом» -подвал (душевые)</t>
  </si>
  <si>
    <t xml:space="preserve"> № 47 ГКОУ "Городецкий детский дом»      -гараж </t>
  </si>
  <si>
    <t xml:space="preserve"> № 47 ГКОУ "Городецкий детский дом»          -прачечная </t>
  </si>
  <si>
    <t xml:space="preserve"> № 47 ГКОУ "Городецкий детский дом»          -хоз.склад</t>
  </si>
  <si>
    <t xml:space="preserve"> ул. Новая</t>
  </si>
  <si>
    <t>№ 105а ГБУЗ НО «Дзержинский противотуберкулезный диспансер»</t>
  </si>
  <si>
    <t>№ 13 ГБУЗ НО "Городецкая центральная районная больница"      -медпункт</t>
  </si>
  <si>
    <t xml:space="preserve">№ 17а    МБУК "Централизованная библиотечная система» -библиотека   </t>
  </si>
  <si>
    <t>№ 15, Лит.А1   ГБУ "Центр социальной помощи семье и детям»</t>
  </si>
  <si>
    <t>№ 105г  ГКУ НО "Социальная защита населения Городецкого района"     -гараж</t>
  </si>
  <si>
    <t>№ 50а, ГКУ  "Центр занятости населения Городецкого района"</t>
  </si>
  <si>
    <t>№ 106  -Управление федеральной  службы государственной регистрации, кадастра и картографии по НО</t>
  </si>
  <si>
    <t>№ 117а   -Комитет по управлению муниципальным имуществом Городецкого района</t>
  </si>
  <si>
    <t>№ 117а     - ФГБУ  "Федеральная кадастровая палата Федеральной службы государственной регистрации, кадастра и картографии"</t>
  </si>
  <si>
    <t>№ 117а  -Управление федеральной  службы государственной регистрации, кадастра и картографии по НО</t>
  </si>
  <si>
    <t>№ 117а     -Городецкий МСО СУ СК РФ по Нижегородской области</t>
  </si>
  <si>
    <t>№ 105а    ГБУ НО «Государственное опытно-охотничье хозяйство  Нижегородской области»</t>
  </si>
  <si>
    <t>№ 105д  Администрация г.Городца- гараж</t>
  </si>
  <si>
    <t>№ 105д Управление муниципального заказа администрации Городецкого района -гараж</t>
  </si>
  <si>
    <t xml:space="preserve"> ул. Дорожная</t>
  </si>
  <si>
    <t>№ 7а МКУ Служба технического обеспечения</t>
  </si>
  <si>
    <t>№ 7а  Администрация  г. Городца -офис</t>
  </si>
  <si>
    <t>№ 13 Администрация г. Городца-неарендованное</t>
  </si>
  <si>
    <t>6. Сельское хозяйство, всего, в т.ч.</t>
  </si>
  <si>
    <t>№ 121  ГБУ НО "Государственное ветеринарное управление Городецкого р-на"  -Ветлечебница</t>
  </si>
  <si>
    <t>№ 121  ГБУ НО "Государственное ветеринарное управление Городецкого р-на" -лаборатория</t>
  </si>
  <si>
    <t>№ 121  ГБУ НО "Государственное ветеринарное управление Городецкого р-на" -виварий</t>
  </si>
  <si>
    <t>7. Физкультура и спорт, всего, в т.ч.</t>
  </si>
  <si>
    <t>№ 36  МБУ "Физкультурно-спортивный комплекс «Спартак»-  подтрибунные помещения  в районе хоккейной коробки (административно-бытовые)</t>
  </si>
  <si>
    <t>№ 36  МБУ "Физкультурно-спортивный комплекс «Спартак»- гараж-Лит.Б8</t>
  </si>
  <si>
    <t>№ 36  МБУ "Физкультурно-спортивный комплекс «Спартак»-  подтрибунные помещения южной трибуны Лит.3 (административно-бытовые)</t>
  </si>
  <si>
    <t>ул. Новая</t>
  </si>
  <si>
    <t>№ 118   Межмуниципальный отдел МВД РФ "Городецкий" -криминальная милиция</t>
  </si>
  <si>
    <t>№ 107 Управление судебного департамента в НО - нарсуд</t>
  </si>
  <si>
    <t xml:space="preserve"> 9. ГУ по делам ГО и ЧС , всего, в т.ч.</t>
  </si>
  <si>
    <t>№ 133 ФГКУ  "15-й отряд  федеральной противопожарной службы по Нижегородской области " -Пожарное депо , лит. Б, всего</t>
  </si>
  <si>
    <t>в т. ч.</t>
  </si>
  <si>
    <t>Жилая (2 квартиры)</t>
  </si>
  <si>
    <t>Административно-бытовые помещения</t>
  </si>
  <si>
    <t>№ 133 ФГКУ "15-й отряд ФПС по Нижегородской области " -Пожарное депо , лит. Б1, всего, в т.ч.</t>
  </si>
  <si>
    <t>№ 133 ФГКУ "15-й отряд ФПС по Нижегородской области"  -Пожарное депо , лит. Б2, всего, в т.ч.</t>
  </si>
  <si>
    <t>№ 133 ФГКУ "15-й отряд ФПС по Нижегородской области"  -гараж , Лит. Г3</t>
  </si>
  <si>
    <t>№ 133 ФГКУ "15-й отряд ФПС по Нижегородской области" -склады, Лит. Г3</t>
  </si>
  <si>
    <t xml:space="preserve">№ 133 ФГКУ "15-й отряд ФПС по Нижегородской области"  -проходная </t>
  </si>
  <si>
    <t>12. Военкоматы , воинские части всего, в т.ч.</t>
  </si>
  <si>
    <t xml:space="preserve"> ул. Лазо</t>
  </si>
  <si>
    <t>№ 12а  АО «ГУ ЖКХ» Филиал Нижегородский -в/часть    -Водомаслогрейка</t>
  </si>
  <si>
    <t>№ 12а АО «ГУ ЖКХ» Филиал Нижегородский -в/часть -штаб основной</t>
  </si>
  <si>
    <t>№ 12а АО «ГУ ЖКХ» Филиал Нижегородский -в/часть       -КПП</t>
  </si>
  <si>
    <t>№ 12а АО «ГУ ЖКХ» Филиал Нижегородский -в/часть  -штаб тыла</t>
  </si>
  <si>
    <t>№ 12а АО «ГУ ЖКХ» Филиал Нижегородский -в/часть  -мастерские</t>
  </si>
  <si>
    <t>№ 12а  АО «ГУ ЖКХ» Филиал Нижегородский -в/часть   -клуб</t>
  </si>
  <si>
    <t>№ 12а  АО «ГУ ЖКХ» Филиал Нижегородский -в/часть  -наружный туалет</t>
  </si>
  <si>
    <t>14. ЖКХ, МУП , всего, в т.ч.</t>
  </si>
  <si>
    <t>№107а  МУП "Тепловые сети"  -Пожарная насосная со слесарными мастерскими</t>
  </si>
  <si>
    <t>№117а  МУП "Тепловые сети"  -Тепловой пункт "Дорожник"-быт. помещения</t>
  </si>
  <si>
    <t xml:space="preserve">№ 105г   МУП "Тепловые сети"   - гараж </t>
  </si>
  <si>
    <t>№ 105г   МУП "Тепловые сети"   -административно-бытовые помещения гаража</t>
  </si>
  <si>
    <t>№12  МУП "Тепловые сети"  -гараж</t>
  </si>
  <si>
    <t>№12  МУП "Тепловые сети"  административно-бытовые помещения гаража</t>
  </si>
  <si>
    <t>№ 12  МУП "Тепловые сети" - мастерские</t>
  </si>
  <si>
    <t>№ 12  МУП "Тепловые сети"- гараж, Лит . Н1</t>
  </si>
  <si>
    <t>№ 12  МУП "Тепловые сети" - диспетчерская</t>
  </si>
  <si>
    <t>МУП "Тепловые сети"   -канализационная насосная станция</t>
  </si>
  <si>
    <t>15. Прочие , всего, в т.ч.</t>
  </si>
  <si>
    <t>№ 50      ИП Грачева -офис</t>
  </si>
  <si>
    <t>№ 96  ООО "Купец" -хлебный магазин</t>
  </si>
  <si>
    <t>№ 96а ООО «Вероника»    -магазин</t>
  </si>
  <si>
    <t xml:space="preserve">№ 97    Лит.Б12 ИП Радионов  -магазин </t>
  </si>
  <si>
    <t>№ 97, лит. Б9 ИП Прокофьев-магазин</t>
  </si>
  <si>
    <t xml:space="preserve">№ 97     ИП Орешин - кафе </t>
  </si>
  <si>
    <t>№ 97       ИП Орешин           -офис</t>
  </si>
  <si>
    <t>№ 98    Городецкое РАЙПО  -магазин</t>
  </si>
  <si>
    <t>№ 100    аптека «Виталина»- Щегольков</t>
  </si>
  <si>
    <t>№ 105д  ООО "Металлоформ"- гараж</t>
  </si>
  <si>
    <t>№ 106     -ГП НО  "Нижтехинвентаризация"</t>
  </si>
  <si>
    <t>№ 106       "Нижтехинвентаризация"</t>
  </si>
  <si>
    <t>№ 111 ООО "Торговый дом "Коробейник"      -магазин</t>
  </si>
  <si>
    <t>№ 107 ЗАО "Городецкая ПМК-6"     -закрытая стоянка (производственное здание)</t>
  </si>
  <si>
    <t>№ 107 ЗАО "Городецкая ПМК-6"   -гараж в т.ч.</t>
  </si>
  <si>
    <t xml:space="preserve">№ 107 АО "Городецкая ПМК-6" -столовая </t>
  </si>
  <si>
    <t>№ 107 АО "Городецкая ПМК-6 -мастерские</t>
  </si>
  <si>
    <t>№ 107 АО "Городецкая ПМК-6"   главный корпус, в т.ч.</t>
  </si>
  <si>
    <t>№ 107 АО "Городецкая ПМК-6"     -административно-бытовой корпус</t>
  </si>
  <si>
    <t>№ 107 АО "Городецкая ПМК-6"     -производственный корпус</t>
  </si>
  <si>
    <t>№ 107 АО "Городецкая ПМК-6"       -лаборатория</t>
  </si>
  <si>
    <t>№ 107 АО "Городецкая ПМК-6"         -проходная</t>
  </si>
  <si>
    <t>№ 107 АО "Городецкая ПМК-6"         -автомойка</t>
  </si>
  <si>
    <t>№ 107 АО "Городецкая ПМК-6"         -птичник</t>
  </si>
  <si>
    <t>№ 107ж   ИП Серобян   -мастерские</t>
  </si>
  <si>
    <t>в районе № 107д   ИП Серобян   -автомойка</t>
  </si>
  <si>
    <t>№105г. ИП Серобян , (бывший спецмонтаж</t>
  </si>
  <si>
    <t>?</t>
  </si>
  <si>
    <t>№ 107в   ИП Метельков   -мастерские</t>
  </si>
  <si>
    <t>№ 112  ИП Машко       -гараж №5</t>
  </si>
  <si>
    <t>№ 117а, лит. Б1,  ООО "Барс"         -РПУ с бытовыми помещениями</t>
  </si>
  <si>
    <t>№ 117а, лит. Б,  ООО "Барс"         -РПУ с бытовыми помещениями</t>
  </si>
  <si>
    <t>№ 117а, лит. А,   ООО "Барс"  -гараж</t>
  </si>
  <si>
    <t>№ 117а  ООО "Барс"         -проходная</t>
  </si>
  <si>
    <t>№ 117а ООО "Барс"      -магазин</t>
  </si>
  <si>
    <t>№ 117а ООО "Барс"      -пристрой к магазину -автосервис</t>
  </si>
  <si>
    <t xml:space="preserve">№ 119, строение 1,    Квасникова  Н.И. </t>
  </si>
  <si>
    <t>№ 119   ООО "Трансстройсервис-БКГ»-административное здание</t>
  </si>
  <si>
    <t>№ 121 ИП Макунин -офис</t>
  </si>
  <si>
    <t>№ 121а ООО «Пирамида»-магазин</t>
  </si>
  <si>
    <t>№ 8а ИП Селивохин -магазин</t>
  </si>
  <si>
    <t>№ 13   ПАО "Ростелеком"      -АТС</t>
  </si>
  <si>
    <t>№ 13  ФГУП "Почта России"-отделение связи</t>
  </si>
  <si>
    <t>№ 13 ИП Киселева, швейная мастерская</t>
  </si>
  <si>
    <t>№ 13-  ООО«Ваша стоматология»</t>
  </si>
  <si>
    <t>№ 15 ИП Румянцева, парихмахерская</t>
  </si>
  <si>
    <t>№ 16 ООО "Торговый дом "Коробейник"   -магазин</t>
  </si>
  <si>
    <t>№ 19 ИП Орешин - магазин</t>
  </si>
  <si>
    <t>№ 12 ИП Зотеева -аптека</t>
  </si>
  <si>
    <t>№ 126а    Частное профессиональное образовательное учреждение   "Городецкая автомобильная школа ДОСААФ" -административный корпус</t>
  </si>
  <si>
    <t>№ 126а    Негосударственное образовательное учреждение дополнительного профессионального образования Городецкая автомобильная школа"  Региональное отделение  ДОСААФ России  -гараж</t>
  </si>
  <si>
    <t>№ 126а    Негосударственное образовательное учреждение дополнительного профессионального образования Городецкая автомобильная школа"  Региональное отделение  ДОСААФ России  -проходная</t>
  </si>
  <si>
    <t>ул. Дорожная</t>
  </si>
  <si>
    <t>№ 4-ИП Селивохин, М-н «Продукты»</t>
  </si>
  <si>
    <t>№ 6б  ИП Возов   -магазин</t>
  </si>
  <si>
    <t>откл.2017</t>
  </si>
  <si>
    <t>№ 8а ООО «Ремжилсервис»   -административно-бытовые</t>
  </si>
  <si>
    <t>№ 8а ИП Григорьев   -мастерские</t>
  </si>
  <si>
    <t>ул. Циолковского</t>
  </si>
  <si>
    <t>№ 1 ИП Земцов -гараж № 11(мастерская)</t>
  </si>
  <si>
    <t>ул. Пос. Лесхоза</t>
  </si>
  <si>
    <t xml:space="preserve"> В районе д. № 18-     Гараж № 1, Мельникова Ю.В.</t>
  </si>
  <si>
    <t>ул. Лазо</t>
  </si>
  <si>
    <t xml:space="preserve"> В районе д. № 5-      ООО "Империя" -магазин "Исток"</t>
  </si>
  <si>
    <t xml:space="preserve">Итого по существующим  потребителям </t>
  </si>
  <si>
    <t>13. Жилье всего, в т.ч.</t>
  </si>
  <si>
    <r>
      <t>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гвс/лето</t>
    </r>
    <r>
      <rPr>
        <sz val="12"/>
        <color indexed="8"/>
        <rFont val="Times New Roman"/>
        <family val="1"/>
      </rPr>
      <t>= 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гвс/лето</t>
    </r>
    <r>
      <rPr>
        <sz val="12"/>
        <color indexed="8"/>
        <rFont val="Times New Roman"/>
        <family val="1"/>
      </rPr>
      <t xml:space="preserve"> · (t</t>
    </r>
    <r>
      <rPr>
        <vertAlign val="subscript"/>
        <sz val="12"/>
        <color indexed="8"/>
        <rFont val="Times New Roman"/>
        <family val="1"/>
      </rPr>
      <t>г</t>
    </r>
    <r>
      <rPr>
        <sz val="12"/>
        <color indexed="8"/>
        <rFont val="Times New Roman"/>
        <family val="1"/>
      </rPr>
      <t xml:space="preserve"> – t</t>
    </r>
    <r>
      <rPr>
        <vertAlign val="subscript"/>
        <sz val="12"/>
        <color indexed="8"/>
        <rFont val="Times New Roman"/>
        <family val="1"/>
      </rPr>
      <t>хл</t>
    </r>
    <r>
      <rPr>
        <sz val="12"/>
        <color indexed="8"/>
        <rFont val="Times New Roman"/>
        <family val="1"/>
      </rPr>
      <t>) · β, Mbт;</t>
    </r>
  </si>
  <si>
    <r>
      <t>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гвс/год</t>
    </r>
    <r>
      <rPr>
        <sz val="12"/>
        <color indexed="8"/>
        <rFont val="Times New Roman"/>
        <family val="1"/>
      </rPr>
      <t>= 3,6 · (Q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гвс/зима</t>
    </r>
    <r>
      <rPr>
        <sz val="12"/>
        <color indexed="8"/>
        <rFont val="Times New Roman"/>
        <family val="1"/>
      </rPr>
      <t xml:space="preserve"> · П</t>
    </r>
    <r>
      <rPr>
        <vertAlign val="subscript"/>
        <sz val="12"/>
        <color indexed="8"/>
        <rFont val="Times New Roman"/>
        <family val="1"/>
      </rPr>
      <t>з</t>
    </r>
    <r>
      <rPr>
        <sz val="12"/>
        <color indexed="8"/>
        <rFont val="Times New Roman"/>
        <family val="1"/>
      </rPr>
      <t xml:space="preserve"> + Q</t>
    </r>
    <r>
      <rPr>
        <vertAlign val="superscript"/>
        <sz val="12"/>
        <color indexed="8"/>
        <rFont val="Times New Roman"/>
        <family val="1"/>
      </rPr>
      <t>ср.п</t>
    </r>
    <r>
      <rPr>
        <vertAlign val="subscript"/>
        <sz val="12"/>
        <color indexed="8"/>
        <rFont val="Times New Roman"/>
        <family val="1"/>
      </rPr>
      <t>гвс/лето</t>
    </r>
    <r>
      <rPr>
        <sz val="12"/>
        <color indexed="8"/>
        <rFont val="Times New Roman"/>
        <family val="1"/>
      </rPr>
      <t xml:space="preserve"> · П</t>
    </r>
    <r>
      <rPr>
        <vertAlign val="subscript"/>
        <sz val="12"/>
        <color indexed="8"/>
        <rFont val="Times New Roman"/>
        <family val="1"/>
      </rPr>
      <t>л</t>
    </r>
    <r>
      <rPr>
        <sz val="12"/>
        <rFont val="Times New Roman"/>
        <family val="1"/>
      </rPr>
      <t xml:space="preserve"> ) · </t>
    </r>
    <r>
      <rPr>
        <sz val="12"/>
        <color indexed="8"/>
        <rFont val="Times New Roman"/>
        <family val="1"/>
      </rPr>
      <t>Z</t>
    </r>
    <r>
      <rPr>
        <vertAlign val="subscript"/>
        <sz val="12"/>
        <color indexed="8"/>
        <rFont val="Times New Roman"/>
        <family val="1"/>
      </rPr>
      <t>гвс</t>
    </r>
    <r>
      <rPr>
        <sz val="12"/>
        <color indexed="8"/>
        <rFont val="Times New Roman"/>
        <family val="1"/>
      </rPr>
      <t>, ГДж;</t>
    </r>
  </si>
  <si>
    <t>№№ п/п</t>
  </si>
  <si>
    <t>Жилье,  всего</t>
  </si>
  <si>
    <t>ул. Мелиораторов</t>
  </si>
  <si>
    <t xml:space="preserve">60 кв. 5 эт. № 1,     </t>
  </si>
  <si>
    <t>1 житель</t>
  </si>
  <si>
    <t>90 кв./88 кв. 5 эт. № 2,      5 эт.</t>
  </si>
  <si>
    <t xml:space="preserve">72 кв./71 кв.  5 эт. № 4     </t>
  </si>
  <si>
    <t>20 кв. 5 эт. № 5,  5 эт.</t>
  </si>
  <si>
    <t xml:space="preserve">104 кв./100 кв. 5 эт. № 6,   </t>
  </si>
  <si>
    <t xml:space="preserve">60 кв. 5 эт.  № 8,     </t>
  </si>
  <si>
    <t xml:space="preserve">87 кв. 5 эт.  № 10,   </t>
  </si>
  <si>
    <t xml:space="preserve">78 эт. 5 эт.  № 11,  </t>
  </si>
  <si>
    <t xml:space="preserve">59 кв. 5 эт.  № 12,   </t>
  </si>
  <si>
    <t xml:space="preserve">20 кв. 5 эт.  № 12а,  </t>
  </si>
  <si>
    <t xml:space="preserve">53 кв./52 кв. 5 эт. № 13,   </t>
  </si>
  <si>
    <t xml:space="preserve">90 кв. 5 эт.  № 14,    </t>
  </si>
  <si>
    <t xml:space="preserve">60 кв. 5 эт.  № 15,    </t>
  </si>
  <si>
    <t>62 кв./59 кв. 5 эт. № 16</t>
  </si>
  <si>
    <t xml:space="preserve">60 кв. 5 эт.  № 17, </t>
  </si>
  <si>
    <t xml:space="preserve">60 кв./59 кв. 5 эт.  № 18,  </t>
  </si>
  <si>
    <t xml:space="preserve">90 кв. 5 эт.  № 19, </t>
  </si>
  <si>
    <t>100 кв. 5 эт.  № 20, (ЖСК)</t>
  </si>
  <si>
    <t>20 кв. 5 эт. № 21 (ЖСК) № 21,     5 эт.</t>
  </si>
  <si>
    <t>20кв./3 кв.  5эт. № 38</t>
  </si>
  <si>
    <t>20кв./19 кв. 5эт. № 40</t>
  </si>
  <si>
    <t>20кв. 5эт. № 42  "Матренино-3"</t>
  </si>
  <si>
    <t xml:space="preserve">2 кв. 1 эт.  № 73,  </t>
  </si>
  <si>
    <t>Ж/д № 79(частн.), 1 эт.</t>
  </si>
  <si>
    <t>2 кв. Ж/д № 83, 1 эт.</t>
  </si>
  <si>
    <t xml:space="preserve">60 кв. 5 эт.  № 92, </t>
  </si>
  <si>
    <t>60 кв./59 кв. № 94,  (ТСН Новая-94)</t>
  </si>
  <si>
    <t xml:space="preserve">29 кв. 5 эт. № 96,   </t>
  </si>
  <si>
    <t xml:space="preserve">20 кв. 5 эт.  № 98,  </t>
  </si>
  <si>
    <t xml:space="preserve">23 кв./21 кв. 3 эт.  № 99, </t>
  </si>
  <si>
    <t xml:space="preserve">20кв./19 кв. 3 эт. № 100,  </t>
  </si>
  <si>
    <t>6 кв.2 эт. № 101,</t>
  </si>
  <si>
    <t>12 кв./11 кв. 3 эт. № 102,   3 эт.</t>
  </si>
  <si>
    <t xml:space="preserve">24 кв. 3 эт.  № 103,   </t>
  </si>
  <si>
    <t>12 кв. 3 эт.  № 105,   3 эт.</t>
  </si>
  <si>
    <t>2 кв./1 кв. 1 эт. № 108(частн.)</t>
  </si>
  <si>
    <t>2 кв. 1 эт.  № 109</t>
  </si>
  <si>
    <t>12 кв. 3 эт. № 112</t>
  </si>
  <si>
    <t>1 кв. 1 эт.  № 113(частн.)</t>
  </si>
  <si>
    <t>1 кв. 1 эт. № 116(частн.)</t>
  </si>
  <si>
    <t xml:space="preserve">2 кв./1 кв. 1 эт. № 4, </t>
  </si>
  <si>
    <t xml:space="preserve">2 кв. 1 эт. № 6, </t>
  </si>
  <si>
    <t xml:space="preserve">4 кв./1 кв. 1 эт. № 10,   </t>
  </si>
  <si>
    <t>2 кв./1 кв. 1эт. № 11</t>
  </si>
  <si>
    <t xml:space="preserve">2 кв./1 кв. 1 эт. № 17, </t>
  </si>
  <si>
    <t xml:space="preserve">18 кв. 3 эт. № 18,   </t>
  </si>
  <si>
    <t>ул. Кирова</t>
  </si>
  <si>
    <t>2 кв. 1 эт. № 112 (частн.),</t>
  </si>
  <si>
    <t xml:space="preserve">4 кв. 2 эт. № 112а, </t>
  </si>
  <si>
    <t>28 кв. 3 эт. № 139,</t>
  </si>
  <si>
    <t xml:space="preserve">4 кв./1 кв. 1 эт. № 10,  </t>
  </si>
  <si>
    <t>76 кв. 5 эт. № 12,</t>
  </si>
  <si>
    <t>4 кв./3 кв. 1 эт. № 3,</t>
  </si>
  <si>
    <t>4 кв./3 кв. 1 эт.  № 5</t>
  </si>
  <si>
    <t>Образование, всего</t>
  </si>
  <si>
    <t>1 ребенок</t>
  </si>
  <si>
    <t>№ 17а  МБДОУ "Детсад № 16"   -дети</t>
  </si>
  <si>
    <t>МБДОУ "Детсад № 16"   -пищеблок</t>
  </si>
  <si>
    <t>1 усл. бл.</t>
  </si>
  <si>
    <t>№ 18 МБОУ ДОД "Центр внешкольной работы "Радуга" -клуб "Чайка"</t>
  </si>
  <si>
    <t>1 спорт</t>
  </si>
  <si>
    <t>ул. Загородная</t>
  </si>
  <si>
    <t>№ 47 ГКОУ "Городецкий детский дом"   -жилой корпус</t>
  </si>
  <si>
    <t>№ 47  ГКОУ "Городецкий детский дом"    -баня-душ</t>
  </si>
  <si>
    <t>1 помывк</t>
  </si>
  <si>
    <t>№ 47  ГКОУ "Городецкий детский дом"     -пищеблок</t>
  </si>
  <si>
    <t>№ 47  ГКОУ "Городецкий детский дом"     -прачечная</t>
  </si>
  <si>
    <t>1 кг.с.б.</t>
  </si>
  <si>
    <t>Здравоохранение</t>
  </si>
  <si>
    <t>№ 13 МБУЗ «Городецкая ЦРБ» -медпункт</t>
  </si>
  <si>
    <t>1 посет.</t>
  </si>
  <si>
    <t>Культура</t>
  </si>
  <si>
    <t xml:space="preserve">№ 17а МБУК «Центральная библиотечная система» -библиотека </t>
  </si>
  <si>
    <t>1 раб. Место</t>
  </si>
  <si>
    <t>Социальная защита</t>
  </si>
  <si>
    <t>№ 15  ГБУ "Центр социальной помощи семье и детям Городецкого р-на"</t>
  </si>
  <si>
    <t>Управления</t>
  </si>
  <si>
    <t>7.Физкультура и спорт</t>
  </si>
  <si>
    <t>МБУ "Физкультурно-спортивный комплекс «Спартак»</t>
  </si>
  <si>
    <t>9. ГУ по делам ГО и ЧС</t>
  </si>
  <si>
    <t>№ 133 ФГКУ "15-й отряд ФПС по Нижегородской области"   -Жилые квартиры      (2 кв.)</t>
  </si>
  <si>
    <t>№ 133 ФГКУ "15-й отряд ФПС по Нижегородской области"   - административный  Персонал</t>
  </si>
  <si>
    <t>1 работ.</t>
  </si>
  <si>
    <t>№ 133 ФГКУ "15-й отряд ФПС по Нижегородской области"   - произв.персонал</t>
  </si>
  <si>
    <t>№ 133 ФГКУ "15-й отряд ФПС по Нижегородской области"   -душевые</t>
  </si>
  <si>
    <t>1 душевая сетка в смену</t>
  </si>
  <si>
    <t>15. Прочие</t>
  </si>
  <si>
    <t>№ 126а    Негосударственное образовательное учреждение дополнительного профессионального образования Городецкая автомобильная школа"  Региональное отделение  ДОСААФ России- мойка машин,заправка машин</t>
  </si>
  <si>
    <t>1 машина</t>
  </si>
  <si>
    <t>№ 96 ООО "Купец"  -хлебный магазин</t>
  </si>
  <si>
    <t>№ 97 ИП Орешин  кафе »</t>
  </si>
  <si>
    <t>№ 100 ИП Щегольков -аптека «Виталина»</t>
  </si>
  <si>
    <t>№ 107к ООО "ГорЭнерго"  -мойка, заправка машин</t>
  </si>
  <si>
    <t xml:space="preserve">№ 107 ЗАО «Городецкая ПМК-6» </t>
  </si>
  <si>
    <t>1 работник</t>
  </si>
  <si>
    <t>№ 107 ЗАО «Городецкая ПМК-6» - столовая</t>
  </si>
  <si>
    <t>№ 117а   ООО "Барс" -мойка,заправка машин</t>
  </si>
  <si>
    <t>№ 13  ФГУП "Почта России" - Отделение связи</t>
  </si>
  <si>
    <t>№ 13 ИП Киселева-швейная мастерская</t>
  </si>
  <si>
    <t>№ 13  ООО «Ваша стоматология»</t>
  </si>
  <si>
    <t>№ 13  ПАО "Ростелеком"</t>
  </si>
  <si>
    <t>№ 15  Румянцева-парикмахерская</t>
  </si>
  <si>
    <t>№ 16 ИП Сухарев Торговый дом "Коробейник"</t>
  </si>
  <si>
    <t>№ 19 ИП Орешин  Магазин</t>
  </si>
  <si>
    <t>№ 7 ИП Пьянзин  Кафе «У камина»</t>
  </si>
  <si>
    <t>12 кв.   2 эт.  № 1</t>
  </si>
  <si>
    <t>8 кв.   2 эт.  № 6</t>
  </si>
  <si>
    <t>ул. Пролетарская пл.</t>
  </si>
  <si>
    <t>I. Существующие потребители котельной № 19</t>
  </si>
  <si>
    <t>Ж/дома по ул. Панфилова</t>
  </si>
  <si>
    <t xml:space="preserve">12 кв.     2 эт. № 2 </t>
  </si>
  <si>
    <t xml:space="preserve">11 кв./1кв.      2 эт. № 3 </t>
  </si>
  <si>
    <t>16 кв./13кв.      2 эт. № 3а</t>
  </si>
  <si>
    <t>12 кв.      2 эт. № 4</t>
  </si>
  <si>
    <t>12 кв./3 кв.     2 эт. № 5</t>
  </si>
  <si>
    <t>12 кв.      2 эт. № 6</t>
  </si>
  <si>
    <t>13 кв.      2 эт. № 7</t>
  </si>
  <si>
    <t>12 кв.      2 эт. № 8</t>
  </si>
  <si>
    <t>Ж/дома по ул Динамо</t>
  </si>
  <si>
    <t>1 кв.   1 эт.  № 1а (частн.)</t>
  </si>
  <si>
    <t>1 кв.   1 эт.  № 20 (частн.)</t>
  </si>
  <si>
    <t>1 кв.   1 эт.  № 21 (частн.)</t>
  </si>
  <si>
    <t>1 кв.   1 эт.  № 19 (частн.)</t>
  </si>
  <si>
    <t>Ж/дома по ул Механизаторов</t>
  </si>
  <si>
    <t>13 кв.      2 эт. № 30</t>
  </si>
  <si>
    <t>12 кв./7 кв.      2 эт. № 30а</t>
  </si>
  <si>
    <t>13 кв.      2 эт. № 31</t>
  </si>
  <si>
    <t>24 кв.      3 эт. № 32</t>
  </si>
  <si>
    <t>18 кв.      3 эт. № 33</t>
  </si>
  <si>
    <t>12 кв.      2 эт. № 34</t>
  </si>
  <si>
    <t>18 кв.      3 эт. № 35</t>
  </si>
  <si>
    <t>26 кв. /21 кв.     3 эт. № 36</t>
  </si>
  <si>
    <t>18 кв./17 кв.      3 эт. № 37</t>
  </si>
  <si>
    <t xml:space="preserve">36 кв.     3 эт. № 39 </t>
  </si>
  <si>
    <t>Ж/дома по ул Абаимова</t>
  </si>
  <si>
    <t>1 кв.   1 эт.  № 3а (частн.)</t>
  </si>
  <si>
    <t>1 кв.   1 эт.  № 8 (частн.)</t>
  </si>
  <si>
    <t>1 кв.   1 эт.  № 12 (частн.)</t>
  </si>
  <si>
    <t xml:space="preserve"> ул. Механизаторов</t>
  </si>
  <si>
    <t>№ 41 МБДОУ "Детский сад № 13"</t>
  </si>
  <si>
    <t>№ 29 МБОУ «Основная общеобразовательная школа № 13»</t>
  </si>
  <si>
    <t>№ 40 ЗАО "Городецкая ПМК-6" -магазин</t>
  </si>
  <si>
    <t>№ 36 ФГУП "Почта России" - отделение связи</t>
  </si>
  <si>
    <t xml:space="preserve"> ул. Динамо</t>
  </si>
  <si>
    <t>№ 1 ИП Цветков -производственное-склад</t>
  </si>
  <si>
    <t>№ 1 ИП Цветков -гараж</t>
  </si>
  <si>
    <t>№ 1а ИП Цветков — производственное здание</t>
  </si>
  <si>
    <t>№ 1а ООО "ПромИнновация""-  корпус № 1 (Лит. В, В1)</t>
  </si>
  <si>
    <t>№ 1а ООО"ПромИнновация"  - Корпус № 2 (Лит. В2,В3)</t>
  </si>
  <si>
    <t>№ 1а ООО"ПромИнновация"  - производственные помещения (Лит. В3)</t>
  </si>
  <si>
    <t>№ 1а ООО"ПромИнновация"          —     производственный корпус № 3  (Лит. Ж-Ж2)</t>
  </si>
  <si>
    <t xml:space="preserve"> ул. Панфилова</t>
  </si>
  <si>
    <t>№ 3 ИП Михайлова  -магазин</t>
  </si>
  <si>
    <t xml:space="preserve"> пер. Панфилова</t>
  </si>
  <si>
    <t>№ 4   -магазин ИП Пенкаль</t>
  </si>
  <si>
    <t>4. РАСЧЕТ часового и годового полезного отпуска тепла на отопление</t>
  </si>
  <si>
    <t>№ 1а ООО "ПромИнновация" — здание конторы (А, А1)</t>
  </si>
  <si>
    <t>№ 1а ООО "ПромИнновация"  -"завод автожгутов",  мастерские ЭМО</t>
  </si>
  <si>
    <t>№ 1а ООО "ПромИнновация""- производственный корпус, административно-бытовая часть(Лит. В)</t>
  </si>
  <si>
    <t>№ 1а ООО "ПромИнновация""- производственный корпус (Лит. В1)-производственная часть</t>
  </si>
  <si>
    <t>№ 1а ООО"ПромИнновация"  - производственный корпус № 2-административно-бытовые (Лит. В2)</t>
  </si>
  <si>
    <t>№ 1а ООО "ПромИнновация" — здание склада (производственные помещения)- (Лит. Д)</t>
  </si>
  <si>
    <t xml:space="preserve">      4. РАСЧЕТ       часового и годового полезного отпуска тепла на отопление</t>
  </si>
  <si>
    <t>I.1 Существующие потребители котельной № 21  ветка ул. Доватора</t>
  </si>
  <si>
    <t>Ж/дома по ул Доватора</t>
  </si>
  <si>
    <t>14 кв.   2 эт.  № 2</t>
  </si>
  <si>
    <t>8 кв.   2 эт.  № 2а</t>
  </si>
  <si>
    <t>8 кв.   2 эт.  № 3</t>
  </si>
  <si>
    <t>16 кв.   2 эт.  № 4</t>
  </si>
  <si>
    <t>8 кв.   2 эт.  № 7</t>
  </si>
  <si>
    <t>Ж/дома по ул. 9-го Января</t>
  </si>
  <si>
    <t>1 кв. 1 эт.  № 2 (частн)</t>
  </si>
  <si>
    <t>1 кв. 1 эт.  № 3 (частн)</t>
  </si>
  <si>
    <t>1 кв. 1 эт.  № 5 (частн)</t>
  </si>
  <si>
    <t>1 кв. 1 эт.  № 9 (частн)</t>
  </si>
  <si>
    <t>1 кв. 1 эт.  № 10 (частн)</t>
  </si>
  <si>
    <t>1 кв. 1 эт.  № 11 (частн)</t>
  </si>
  <si>
    <t>1 кв. 1 эт.  № 12 (частн)</t>
  </si>
  <si>
    <t>1 кв. 1 эт.  № 13 (частн)</t>
  </si>
  <si>
    <t>1 кв. 1 эт.  № 14 (частн)</t>
  </si>
  <si>
    <t>ул. Доватора</t>
  </si>
  <si>
    <t>№ 9- Филиал ФГУЗ «Центра эпидемиологии НО»</t>
  </si>
  <si>
    <t>№ 21 МУК "Досуговый центр "Метеор"- туалеты</t>
  </si>
  <si>
    <t>№ 9 - Управление Роспотребнадзора по НО</t>
  </si>
  <si>
    <t>№ 9 - Отделение по Городецкому р-ну Управления Федерального казначейства по НО</t>
  </si>
  <si>
    <t>Итого существующие потребители   ветки ул. Доватора</t>
  </si>
  <si>
    <t>I.2 Существующие потребители котельной № 21  ветка ул. Я. Петрова, Ленина, А. Невского</t>
  </si>
  <si>
    <t>Ж/дома по ул Кооперативный съезд</t>
  </si>
  <si>
    <t xml:space="preserve"> 1 кв.     1 эт. № 1 (частн.)</t>
  </si>
  <si>
    <t xml:space="preserve"> 1 кв.1 эт. № 3 (частн.)</t>
  </si>
  <si>
    <t xml:space="preserve"> 2 кв.     1 эт. № 5 Лит.А, А1</t>
  </si>
  <si>
    <t xml:space="preserve"> 1 кв.     1 эт. № 5а, Лит. Б</t>
  </si>
  <si>
    <t xml:space="preserve"> 1 кв.     1 эт. № 8а (частн.)</t>
  </si>
  <si>
    <t xml:space="preserve"> 1 кв.  1 эт. № 12/2 (частн.)</t>
  </si>
  <si>
    <t>15 кв.     2 эт. №16</t>
  </si>
  <si>
    <t>Ж/дома по ул Пролетарская пл.</t>
  </si>
  <si>
    <t>70 кв.  5 эт. № 1</t>
  </si>
  <si>
    <t>64 кв.  5 эт. № 2</t>
  </si>
  <si>
    <t>Ж/дома по ул Я.Петрова</t>
  </si>
  <si>
    <t>56 кв.  5 эт. № 1</t>
  </si>
  <si>
    <t>60 кв.  5 эт. № 3 (ЖСК)</t>
  </si>
  <si>
    <t>60 кв.  5 эт. № 5</t>
  </si>
  <si>
    <t>56 кв./54 кв.  5 эт. № 7</t>
  </si>
  <si>
    <t>90 кв.  5 эт. № 8</t>
  </si>
  <si>
    <t>60 кв./56 кв.  5 эт. № 9</t>
  </si>
  <si>
    <t xml:space="preserve">40 кв.  5 эт. № 11 (ЖСК) </t>
  </si>
  <si>
    <t>Ж/дома по ул Куйбышева</t>
  </si>
  <si>
    <t>60 кв.  5 эт. № 5 "Волга-5"</t>
  </si>
  <si>
    <t>3 кв.   2 эт.  № 16</t>
  </si>
  <si>
    <t>71 кв.  5 эт. № 18</t>
  </si>
  <si>
    <t>Ж/дома по ул. Большой Кировский съезд</t>
  </si>
  <si>
    <t>1 кв. 1 эт.  № 17 (частн)</t>
  </si>
  <si>
    <t>Ж/дома по ул. Горького</t>
  </si>
  <si>
    <t xml:space="preserve">2 кв. 2 эт.  № 34 </t>
  </si>
  <si>
    <t xml:space="preserve">3 кв. 2 эт.  № 37 </t>
  </si>
  <si>
    <t xml:space="preserve">6 кв. 2 эт.  № 39 </t>
  </si>
  <si>
    <t xml:space="preserve">17 кв.     3 эт. № 6 (общежитие.) </t>
  </si>
  <si>
    <t>Ж/дома по ул. К.Маркса</t>
  </si>
  <si>
    <t xml:space="preserve">4 кв./2 кв. 1 эт.  № 2 </t>
  </si>
  <si>
    <t>1 кв. 1 эт.  № 2а</t>
  </si>
  <si>
    <t xml:space="preserve">4 кв./1 кв. 1 эт.  № 4 </t>
  </si>
  <si>
    <t xml:space="preserve">1 кв. 1 эт.  № 5 </t>
  </si>
  <si>
    <t>Ж/д по ул. Ленина</t>
  </si>
  <si>
    <t xml:space="preserve">1 кв. 1 эт. №2а </t>
  </si>
  <si>
    <t>4 кв.  2 эт.  № 2</t>
  </si>
  <si>
    <t>3 кв.  2 эт.  № 3</t>
  </si>
  <si>
    <t>3 кв.  1 эт.  № 5 (частн)</t>
  </si>
  <si>
    <t>1 кв.  1 эт.  № 7 (частн)</t>
  </si>
  <si>
    <t>4 кв.  1 эт.  №10</t>
  </si>
  <si>
    <t>1 кв.  1 эт.  №11б</t>
  </si>
  <si>
    <t xml:space="preserve">15 кв.13 кв.     2 эт. № 13 </t>
  </si>
  <si>
    <t xml:space="preserve">12 кв.     2 эт. № 15 </t>
  </si>
  <si>
    <t>Ж/д по ул. Фигнер</t>
  </si>
  <si>
    <t>5 кв./4 кв.  2 эт.  № 2</t>
  </si>
  <si>
    <t>8 кв./4 кв.  2 эт.  № 3</t>
  </si>
  <si>
    <t>5 кв./3 кв.  2 эт.  № 7</t>
  </si>
  <si>
    <t>Ж/д по ул. Кирова</t>
  </si>
  <si>
    <t>1 кв. 1 эт.  № 8 (частн)</t>
  </si>
  <si>
    <t>1 кв. 1 эт.  № 10</t>
  </si>
  <si>
    <t>8 кв./4 кв. 2 эт.  № 13</t>
  </si>
  <si>
    <t>Ж/д по ул. Рублева</t>
  </si>
  <si>
    <t xml:space="preserve">3 кв. 1 эт. № 2(част.) </t>
  </si>
  <si>
    <t xml:space="preserve">2 кв. 1 эт. № 4(част.) </t>
  </si>
  <si>
    <t xml:space="preserve">3 кв. 1 эт. № 5(част.) </t>
  </si>
  <si>
    <t xml:space="preserve">2 кв.  1 эт. № 7 </t>
  </si>
  <si>
    <t xml:space="preserve">1 кв. 1 эт. № 9 </t>
  </si>
  <si>
    <t xml:space="preserve">2 кв. 1 эт. № 13(част.) </t>
  </si>
  <si>
    <t xml:space="preserve"> Ж/дома по ул. Набережная Революции</t>
  </si>
  <si>
    <t xml:space="preserve">1 кв. 1 эт. № 8(част.) </t>
  </si>
  <si>
    <t xml:space="preserve">1 кв. 1 эт. № 11а(част.) </t>
  </si>
  <si>
    <t xml:space="preserve"> Ж/дома по ул. А.Невского</t>
  </si>
  <si>
    <t xml:space="preserve">8 кв./2 кв.  1 эт. № 2 </t>
  </si>
  <si>
    <t xml:space="preserve">3 кв./1 кв. 2 эт. № 3 </t>
  </si>
  <si>
    <t xml:space="preserve"> ул. Ленина</t>
  </si>
  <si>
    <t>№ 1- МБДОУ "Детский сад №10"</t>
  </si>
  <si>
    <t>№ 17 МБОУ ДОД "Центр внешкольной работы "Радуга" — Центр детского  творчества</t>
  </si>
  <si>
    <t xml:space="preserve"> ул. А.Невского</t>
  </si>
  <si>
    <t>№ 6 МБОУ ДОД "Центр внешкольной работы "Радуга"-центр детско-юношеского туризма и экскурсий</t>
  </si>
  <si>
    <t>ул. Большой Кировский съезд</t>
  </si>
  <si>
    <t>№ 2а — ГБУЗ НО "Городецкая ЦРБ»- стоматологическая поликлиника</t>
  </si>
  <si>
    <t>№ 8 -ГБУЗ НО "Городецкая ЦРБ" -детская консультация</t>
  </si>
  <si>
    <t>Кооперативный съезд</t>
  </si>
  <si>
    <t>№ 7- МБУ ДО Детская школа искусств «Центр культуры и искусств»- "Детская музыкальная школа"</t>
  </si>
  <si>
    <t>№ 9 -МБУК "Досуговый центр "Метеор"</t>
  </si>
  <si>
    <t xml:space="preserve">№ 2  -МБУК "Городецкий историко-художественный музейный комплекс" </t>
  </si>
  <si>
    <t>№ 9  -МБУК "Городецкий историко-художественный музейный комплекс" -краеведческий музей  (бывшее РКЦ г. Городца)</t>
  </si>
  <si>
    <t>№ 9  -Банк России-      (РКЦ г. Городца)- гараж</t>
  </si>
  <si>
    <t>№ 11 -МБУК "Городецкий историко-художественный музейный комплекс" -краеведческий музей</t>
  </si>
  <si>
    <t>№ 12 -МБУК "Городецкий историко-художественный музейный комплекс" -детский музей</t>
  </si>
  <si>
    <t>№ 12а -МБУК "Городецкий историко-художественный музейный комплекс" -музей «Валенки»</t>
  </si>
  <si>
    <t>№ 17а -МБУК "Городецкий историко-художественный музейный комплекс" -офис</t>
  </si>
  <si>
    <t>№ 17а -Административное здание</t>
  </si>
  <si>
    <t>№ 2 -МБУК "Досуговый центр "Метеор"</t>
  </si>
  <si>
    <t xml:space="preserve"> ул. Рублева</t>
  </si>
  <si>
    <t>№ 16 МБУК "Городецкий историко-художественный музейный комплекс"  -"Дом -музей графини Паниной"</t>
  </si>
  <si>
    <t xml:space="preserve"> ул. Набережная Революции</t>
  </si>
  <si>
    <t>№ 4 МБУК "Культурно-туристский комплекс "Усадьба Лапшиной"-администрация</t>
  </si>
  <si>
    <t>№ 4 МБУК "Культурно-туристский комплекс "Усадьба Лапшиной"-гараж</t>
  </si>
  <si>
    <t>№ 5 МБУК "Культурно-туристский комплекс "Усадьба Лапшиной" -дом культуры</t>
  </si>
  <si>
    <t>№ 11 МБУК "Культурно-туристский комплекс "Усадьба Лапшиной"-музей «Русский самовар»</t>
  </si>
  <si>
    <t>№ 6 МБУК "Дом культуры микрорайона "Северный"" - гараж</t>
  </si>
  <si>
    <t>5. Управления всего, в т.ч.</t>
  </si>
  <si>
    <t>№ 11 - Казначейство НО</t>
  </si>
  <si>
    <t>№ 11 - Филиал № 12  ГУ НРО Фонда социального страхования РФ</t>
  </si>
  <si>
    <t>№ 17  ГУ ЗАГС</t>
  </si>
  <si>
    <t>№ 17 Администрация Городецкого района  - (неаренд.)</t>
  </si>
  <si>
    <t>№ 17  (Администрация  Городецкого района) — гараж</t>
  </si>
  <si>
    <t>№ 17  МКУ «Служба технического обеспечения»-(Администрация  Городецкого района) — архив с/х</t>
  </si>
  <si>
    <t>№ 6 — Администрация  Городецкого района — неаренд. (адм. Здание)</t>
  </si>
  <si>
    <t>№ 4а Администрация  г. Городца — неаренд. (адм. Здание)"-административное</t>
  </si>
  <si>
    <t>ул. Горького</t>
  </si>
  <si>
    <t>№ 34 — Администрация Городецкого района (неарендованное)</t>
  </si>
  <si>
    <t>№ 36 — Администрация  Городецкого района — неаренд. (адм. Здание)</t>
  </si>
  <si>
    <t>№ 38 — Администрация  Городецкого района — неаренд. (адм. Здание)</t>
  </si>
  <si>
    <t>ул. Я.Петрова</t>
  </si>
  <si>
    <t>№10      -бывшая баня</t>
  </si>
  <si>
    <t xml:space="preserve">№ 4а МБУ  ФСК "Спартак" </t>
  </si>
  <si>
    <t>№ 6 МБУ ФСК "Спартак" — шахматно-шашечный клуб</t>
  </si>
  <si>
    <t>8. Правоохранительная деятельность, всего, в т.ч.</t>
  </si>
  <si>
    <t>№ 3 -Управление федеральной миграционной службы России по НО -паспортный стол</t>
  </si>
  <si>
    <t xml:space="preserve">№ 3 -Управление федеральной  службы безопасности РФ по НО </t>
  </si>
  <si>
    <t>№ 5 -МО МВД России «Городецкий» -административное</t>
  </si>
  <si>
    <t>№ 7 -МО МВД России «Городецкий»     - детская комната милиции</t>
  </si>
  <si>
    <t>9. ГУ по делам ГО и ЧС, всего, в т.ч.</t>
  </si>
  <si>
    <t>№ 4а МКУ "Управление по делам ГО и ЧС Городецкого района" -гараж</t>
  </si>
  <si>
    <t>№ 1 Прокуратура Нижегородской области</t>
  </si>
  <si>
    <t>№ 4а Прокуратура Нижегородской области  гараж</t>
  </si>
  <si>
    <t>№10 МУП "Тепловые сети"      -баня</t>
  </si>
  <si>
    <t>№38 — МУП «Тепловые сети» -дворницкая</t>
  </si>
  <si>
    <t>№ 4  МКУ "Городецстройсервис"  -гараж</t>
  </si>
  <si>
    <t>№ 15  МУП "Городецкая типография"- типография</t>
  </si>
  <si>
    <t>№ 15  МУП "Городецкая типография"- административное здание</t>
  </si>
  <si>
    <t>№2-35 ИП Корнев м-н</t>
  </si>
  <si>
    <t>№ 2- ЧПОУ "Профподготовка парикмахеров- Парикмахерская "Модерн"</t>
  </si>
  <si>
    <t>№ 2- ИП Кузнецова, магазин</t>
  </si>
  <si>
    <t>№ 2- ИП Михайлова, магазин "Антей"</t>
  </si>
  <si>
    <t>№2 ИП Катаева. - м-н «Калейдоскоп»</t>
  </si>
  <si>
    <t>№1- ГП НО "Нижегородская областная фармация"  -аптека № 14</t>
  </si>
  <si>
    <t>№1 — ОАО «АКБ Саровбизнесбанк»</t>
  </si>
  <si>
    <t>№1- Адвокатская контора Город. Р-на</t>
  </si>
  <si>
    <t>№ 7 ИП Прокофьев- медцентр</t>
  </si>
  <si>
    <t>№ 7 ИП Кудряшов -магазин</t>
  </si>
  <si>
    <t>№ 7 - ИП Бочкарев Е.А. -медцентр</t>
  </si>
  <si>
    <t>№ 6 -Нижегородская епархия -администр.здание</t>
  </si>
  <si>
    <t>№ 34-  НРО ПП КПРФ -офис</t>
  </si>
  <si>
    <t>№ 36- ИП Мочалова-кафе</t>
  </si>
  <si>
    <t>№ 22 ООО "Умелые руки"- магазин «Запчасти»</t>
  </si>
  <si>
    <t>№ 2 — ООО «Актив»-м-н "От Валентина"</t>
  </si>
  <si>
    <t>№ 2 - ИП Баусов         -магазин</t>
  </si>
  <si>
    <t>№ 2 - ИП Баусов                   -магазин</t>
  </si>
  <si>
    <t>ул. Фигнер</t>
  </si>
  <si>
    <t>№ 4 -Городецкое райпо  -магазин</t>
  </si>
  <si>
    <t>ООО "Фото" -здание фотографии</t>
  </si>
  <si>
    <t>№ 7 -ИП Ломакина - магазин</t>
  </si>
  <si>
    <t>№ 12 -ООО"Русский экспресс" -магазин</t>
  </si>
  <si>
    <t>№ 11б ООО «Зевс»- магазин</t>
  </si>
  <si>
    <t>ул. Ленина</t>
  </si>
  <si>
    <t>№ 3  -АНО "Городецкий центр развития бизнеса"</t>
  </si>
  <si>
    <t>№ 9 - НОУИ РО  "Росинкас"- гараж</t>
  </si>
  <si>
    <t>ФГУП "Почта России"- почтовое отделение</t>
  </si>
  <si>
    <t>№ 15 — Готовяхина-нотариус</t>
  </si>
  <si>
    <t>№ 15/9 — ООО "Антей" -офис</t>
  </si>
  <si>
    <t>пер. Кирова</t>
  </si>
  <si>
    <t>№ 7 Нотариус Белоусова</t>
  </si>
  <si>
    <t>№ 4а  ОАО "Медтехника" -административное здание</t>
  </si>
  <si>
    <t>№ 4а ОАО "Медтехника" -гараж</t>
  </si>
  <si>
    <t xml:space="preserve"> ул Куйбышева</t>
  </si>
  <si>
    <t>подвал-  № 18-подвал</t>
  </si>
  <si>
    <t>Итого существующие потребители   ветка ул. Я.Петрова, Ленина, А.Невского</t>
  </si>
  <si>
    <t>I.3 Существующие потребители котельной № 21  ветка ул. Пролетарская.пл.</t>
  </si>
  <si>
    <t>№ 15, лит. А2- Государственное учреждение- Управление Пенсионного фонда РФ по Городецкому р-ну</t>
  </si>
  <si>
    <t>№ 17, литА- Межрайонная инспекция Федеральной налоговой службы № 5 по НО (1-я очередь)</t>
  </si>
  <si>
    <t>№ 17, лит.А1- Межрайонная инспекция Федеральной налоговой службы № 5 по НО (  2-я очередь)</t>
  </si>
  <si>
    <t>ОАО"Ростелеком"- административное здание</t>
  </si>
  <si>
    <t>ОАО"Ростелеком"- гараж</t>
  </si>
  <si>
    <t>Итого существующие потребители   ветка ул. Пролетарская.пл.</t>
  </si>
  <si>
    <t xml:space="preserve">Итого существующие потребители  </t>
  </si>
  <si>
    <t>5. РАСЧЕТ  полезного отпуска тепла на ГВС</t>
  </si>
  <si>
    <t>а,    л/ сут</t>
  </si>
  <si>
    <t>I.1 Существующие потребители ветки ул. Доватора</t>
  </si>
  <si>
    <t>Ж/дома по ул. Доватора</t>
  </si>
  <si>
    <t>2 этаж. Ж/д  № 1</t>
  </si>
  <si>
    <t>2 этаж. Ж/д  № 2</t>
  </si>
  <si>
    <t>2 этаж. Ж/д  № 3</t>
  </si>
  <si>
    <t>1 этаж. Ж/д  № 9 (частн.)</t>
  </si>
  <si>
    <t>1 этаж. Ж/д  № 12 (частн.)</t>
  </si>
  <si>
    <t>2. Здравоохранение, всего в т.ч.</t>
  </si>
  <si>
    <t>№ 9 Филиал ФГУЗ "ЦЭ" Нижегородской области - персонал</t>
  </si>
  <si>
    <t>№ 9  Филиал ФГУЗ "ЦЭ" Нижегородской области - лаборатория</t>
  </si>
  <si>
    <t>5. Управления, всего в т.ч.</t>
  </si>
  <si>
    <t>№ 9 , Территориальный отдел  Управление по надзору в сфере защиты прав</t>
  </si>
  <si>
    <t>№ 9 Отделение по Городецкому р-ну Управление федерального казначейства по НО</t>
  </si>
  <si>
    <t>Итого существующие потребители  котельной № 21  м-на ул. Доватора</t>
  </si>
  <si>
    <t>I.2. Существующие потребители котельной № 21   ветки ул. Я. Петрова, Ленина,А. Невского</t>
  </si>
  <si>
    <t>Ж/д по ул. Пролетарская пл.</t>
  </si>
  <si>
    <t xml:space="preserve"> 70 кв. 5 эт. Ж/д  № 1</t>
  </si>
  <si>
    <t>64 кв. 5 эт Ж/д  № 2</t>
  </si>
  <si>
    <t>Ж/д по ул. Я. Петрова</t>
  </si>
  <si>
    <t>56 кв. 5 эт. Ж/д  № 1</t>
  </si>
  <si>
    <t>60 кв. 5 эт. Ж/д  № 5</t>
  </si>
  <si>
    <t>56 кв/54 кв. 5 эт. № 7</t>
  </si>
  <si>
    <t>90кв. 5 эт. Ж/д  № 8</t>
  </si>
  <si>
    <t>60кв./56 кв. 5 эт. Ж/д  № 9</t>
  </si>
  <si>
    <t>471кв. 5 эт. Ж/д  №11</t>
  </si>
  <si>
    <t>Ж/дома по ул. Куйбышева</t>
  </si>
  <si>
    <t>60кв. 5 эт. Ж/д  № 5</t>
  </si>
  <si>
    <t>14. МУП, ЖКХ, всего в т.ч.</t>
  </si>
  <si>
    <t>№ 10  МУП "Тепловые сети" - баня, всего в т.ч.</t>
  </si>
  <si>
    <t>общее отделение (с приемом оздоровительных процедур)</t>
  </si>
  <si>
    <t>1 помыв.</t>
  </si>
  <si>
    <t>душевые</t>
  </si>
  <si>
    <t>сауна</t>
  </si>
  <si>
    <t>сауна- бассейн</t>
  </si>
  <si>
    <t>15. Прочие всего, в т.ч.</t>
  </si>
  <si>
    <t>№ 2 НОУ «Профподготовка парикмахеров» -Парикмахерская "Модерн"</t>
  </si>
  <si>
    <t>№ 2 Магазин "Антей" ИП Михайлова</t>
  </si>
  <si>
    <t>№ 2 Магазин «Калейдоскоп»    ИП Катаева</t>
  </si>
  <si>
    <t>№ 1 ГП НО  "Нижегородская областная фармация"     аптека № 1</t>
  </si>
  <si>
    <t>общий зал</t>
  </si>
  <si>
    <t>зал приготовления лекарств</t>
  </si>
  <si>
    <t>зал приготовления лекарств- лабораторная мойка</t>
  </si>
  <si>
    <t>1 мойка</t>
  </si>
  <si>
    <t xml:space="preserve"> ул. Куйбышева</t>
  </si>
  <si>
    <t>подвал. № 18</t>
  </si>
  <si>
    <t>Итого существующие потребители  ветки ул. Я.Петрова, Ленина, А. Невского</t>
  </si>
  <si>
    <t>I.3. Существующие потребители котельной ветки ул. Пролетарская пл.</t>
  </si>
  <si>
    <t>№ 15, Государственное учреждение пенсионного фонда РФ по Городецкому р-ну</t>
  </si>
  <si>
    <t>№ 17, Межрайонная инспекция Федеральной налоговой службы № 5 по НО</t>
  </si>
  <si>
    <t>ОАО"Ростелеком</t>
  </si>
  <si>
    <t>Итого существующие потребители     ветка ул. Пролетарская пл.</t>
  </si>
  <si>
    <t xml:space="preserve">Итого существующие  и вновь подключенные потребители        котельной № 21  </t>
  </si>
  <si>
    <r>
      <t>Zг</t>
    </r>
    <r>
      <rPr>
        <vertAlign val="subscript"/>
        <sz val="10"/>
        <rFont val="Arial CYR"/>
        <family val="2"/>
      </rPr>
      <t>вс</t>
    </r>
    <r>
      <rPr>
        <sz val="10"/>
        <rFont val="Arial Cyr"/>
        <family val="2"/>
      </rPr>
      <t xml:space="preserve"> , час</t>
    </r>
  </si>
  <si>
    <r>
      <t>П</t>
    </r>
    <r>
      <rPr>
        <vertAlign val="subscript"/>
        <sz val="10"/>
        <rFont val="Arial CYR"/>
        <family val="2"/>
      </rPr>
      <t>3</t>
    </r>
    <r>
      <rPr>
        <sz val="10"/>
        <rFont val="Arial Cyr"/>
        <family val="2"/>
      </rPr>
      <t>, сут</t>
    </r>
  </si>
  <si>
    <r>
      <t>Q</t>
    </r>
    <r>
      <rPr>
        <vertAlign val="superscript"/>
        <sz val="10"/>
        <rFont val="Arial CYR"/>
        <family val="2"/>
      </rPr>
      <t>ср</t>
    </r>
    <r>
      <rPr>
        <vertAlign val="subscript"/>
        <sz val="10"/>
        <rFont val="Arial CYR"/>
        <family val="2"/>
      </rPr>
      <t>гвс/ зима</t>
    </r>
    <r>
      <rPr>
        <sz val="10"/>
        <rFont val="Arial Cyr"/>
        <family val="2"/>
      </rPr>
      <t>, МВт</t>
    </r>
  </si>
  <si>
    <r>
      <t>Q</t>
    </r>
    <r>
      <rPr>
        <vertAlign val="superscript"/>
        <sz val="10"/>
        <rFont val="Arial CYR"/>
        <family val="2"/>
      </rPr>
      <t>ср</t>
    </r>
    <r>
      <rPr>
        <vertAlign val="subscript"/>
        <sz val="10"/>
        <rFont val="Arial CYR"/>
        <family val="2"/>
      </rPr>
      <t>гвс/ лето</t>
    </r>
    <r>
      <rPr>
        <sz val="10"/>
        <rFont val="Arial Cyr"/>
        <family val="2"/>
      </rPr>
      <t>, МВт</t>
    </r>
  </si>
  <si>
    <r>
      <t>Q</t>
    </r>
    <r>
      <rPr>
        <vertAlign val="subscript"/>
        <sz val="10"/>
        <rFont val="Arial CYR"/>
        <family val="2"/>
      </rPr>
      <t>гвс/ max</t>
    </r>
    <r>
      <rPr>
        <sz val="10"/>
        <rFont val="Arial Cyr"/>
        <family val="2"/>
      </rPr>
      <t>, МВт</t>
    </r>
  </si>
  <si>
    <r>
      <t>Qгвс</t>
    </r>
    <r>
      <rPr>
        <vertAlign val="subscript"/>
        <sz val="10"/>
        <rFont val="Arial CYR"/>
        <family val="2"/>
      </rPr>
      <t>год</t>
    </r>
    <r>
      <rPr>
        <sz val="10"/>
        <rFont val="Arial Cyr"/>
        <family val="2"/>
      </rPr>
      <t xml:space="preserve"> , ГДж</t>
    </r>
  </si>
  <si>
    <t>5. Расчет часового и годового полезного отпуска тепла на ГВС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</si>
</sst>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"/>
  </numFmts>
  <fonts count="8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0"/>
      <color indexed="8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i/>
      <sz val="14"/>
      <name val="Times New Roman"/>
      <family val="1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vertAlign val="subscript"/>
      <sz val="12"/>
      <name val="Times New Roman"/>
      <family val="1"/>
    </font>
    <font>
      <i/>
      <sz val="11"/>
      <name val="Arial Cyr"/>
      <family val="2"/>
    </font>
    <font>
      <sz val="8"/>
      <color indexed="10"/>
      <name val="Arial Cyr"/>
      <family val="2"/>
    </font>
    <font>
      <b/>
      <sz val="12"/>
      <color indexed="12"/>
      <name val="Arial Cyr"/>
      <family val="2"/>
    </font>
    <font>
      <sz val="12"/>
      <color indexed="12"/>
      <name val="Arial Cyr"/>
      <family val="2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i/>
      <sz val="11"/>
      <color indexed="12"/>
      <name val="Arial Cyr"/>
      <family val="2"/>
    </font>
    <font>
      <sz val="11"/>
      <color indexed="12"/>
      <name val="Arial Cyr"/>
      <family val="2"/>
    </font>
    <font>
      <b/>
      <sz val="11"/>
      <color indexed="12"/>
      <name val="Arial Cyr"/>
      <family val="2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b/>
      <i/>
      <sz val="12"/>
      <color indexed="12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6"/>
      <name val="Arial Cyr"/>
      <family val="2"/>
    </font>
    <font>
      <b/>
      <sz val="10"/>
      <color indexed="16"/>
      <name val="Arial Cyr"/>
      <family val="2"/>
    </font>
    <font>
      <sz val="12"/>
      <color indexed="16"/>
      <name val="Times New Roman"/>
      <family val="1"/>
    </font>
    <font>
      <vertAlign val="subscript"/>
      <sz val="12"/>
      <color indexed="16"/>
      <name val="Times New Roman"/>
      <family val="1"/>
    </font>
    <font>
      <sz val="10"/>
      <color indexed="16"/>
      <name val="Arial Cyr"/>
      <family val="2"/>
    </font>
    <font>
      <b/>
      <i/>
      <sz val="11"/>
      <color indexed="16"/>
      <name val="Arial Cyr"/>
      <family val="2"/>
    </font>
    <font>
      <b/>
      <i/>
      <sz val="10"/>
      <color indexed="16"/>
      <name val="Arial"/>
      <family val="2"/>
    </font>
    <font>
      <b/>
      <i/>
      <sz val="10"/>
      <color indexed="16"/>
      <name val="Arial Cyr"/>
      <family val="2"/>
    </font>
    <font>
      <b/>
      <sz val="10"/>
      <color indexed="16"/>
      <name val="Arial"/>
      <family val="2"/>
    </font>
    <font>
      <i/>
      <sz val="10"/>
      <color indexed="16"/>
      <name val="Arial Cyr"/>
      <family val="2"/>
    </font>
    <font>
      <sz val="11"/>
      <color indexed="16"/>
      <name val="Arial Cyr"/>
      <family val="2"/>
    </font>
    <font>
      <b/>
      <i/>
      <sz val="11"/>
      <color indexed="16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2" fontId="3" fillId="0" borderId="0" xfId="0" applyNumberFormat="1" applyFont="1" applyAlignment="1">
      <alignment horizontal="center" wrapText="1"/>
    </xf>
    <xf numFmtId="173" fontId="3" fillId="0" borderId="0" xfId="0" applyNumberFormat="1" applyFont="1" applyAlignment="1">
      <alignment horizontal="center" wrapText="1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72" fontId="2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 vertical="center"/>
    </xf>
    <xf numFmtId="172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72" fontId="13" fillId="0" borderId="1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17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2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vertical="center"/>
    </xf>
    <xf numFmtId="173" fontId="17" fillId="0" borderId="10" xfId="0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right" vertical="center"/>
    </xf>
    <xf numFmtId="2" fontId="0" fillId="0" borderId="0" xfId="0" applyNumberFormat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1" fontId="15" fillId="0" borderId="0" xfId="0" applyNumberFormat="1" applyFont="1" applyBorder="1" applyAlignment="1">
      <alignment horizontal="center" vertical="center" wrapText="1"/>
    </xf>
    <xf numFmtId="174" fontId="13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174" fontId="13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4" fontId="13" fillId="34" borderId="0" xfId="0" applyNumberFormat="1" applyFont="1" applyFill="1" applyBorder="1" applyAlignment="1">
      <alignment/>
    </xf>
    <xf numFmtId="174" fontId="13" fillId="35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Alignment="1">
      <alignment/>
    </xf>
    <xf numFmtId="0" fontId="28" fillId="36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3" fontId="0" fillId="0" borderId="1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74" fontId="13" fillId="0" borderId="0" xfId="0" applyNumberFormat="1" applyFont="1" applyFill="1" applyBorder="1" applyAlignment="1">
      <alignment/>
    </xf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0" borderId="17" xfId="0" applyNumberFormat="1" applyFont="1" applyBorder="1" applyAlignment="1">
      <alignment horizontal="right"/>
    </xf>
    <xf numFmtId="1" fontId="13" fillId="0" borderId="17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right" vertical="center" wrapText="1"/>
    </xf>
    <xf numFmtId="172" fontId="12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right" vertical="center" wrapText="1"/>
    </xf>
    <xf numFmtId="172" fontId="13" fillId="0" borderId="17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/>
    </xf>
    <xf numFmtId="172" fontId="1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172" fontId="21" fillId="0" borderId="17" xfId="0" applyNumberFormat="1" applyFont="1" applyBorder="1" applyAlignment="1">
      <alignment horizontal="right"/>
    </xf>
    <xf numFmtId="172" fontId="17" fillId="0" borderId="17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0" fontId="17" fillId="0" borderId="17" xfId="0" applyFont="1" applyBorder="1" applyAlignment="1">
      <alignment/>
    </xf>
    <xf numFmtId="172" fontId="21" fillId="0" borderId="17" xfId="0" applyNumberFormat="1" applyFont="1" applyBorder="1" applyAlignment="1">
      <alignment/>
    </xf>
    <xf numFmtId="1" fontId="21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 horizontal="right" wrapText="1"/>
    </xf>
    <xf numFmtId="1" fontId="0" fillId="0" borderId="17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172" fontId="21" fillId="0" borderId="17" xfId="0" applyNumberFormat="1" applyFont="1" applyBorder="1" applyAlignment="1">
      <alignment horizontal="right" wrapText="1"/>
    </xf>
    <xf numFmtId="172" fontId="17" fillId="0" borderId="17" xfId="0" applyNumberFormat="1" applyFont="1" applyBorder="1" applyAlignment="1">
      <alignment horizontal="right" wrapText="1"/>
    </xf>
    <xf numFmtId="1" fontId="21" fillId="0" borderId="17" xfId="0" applyNumberFormat="1" applyFont="1" applyBorder="1" applyAlignment="1">
      <alignment horizontal="right" wrapText="1"/>
    </xf>
    <xf numFmtId="172" fontId="21" fillId="0" borderId="17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1" fontId="21" fillId="0" borderId="17" xfId="0" applyNumberFormat="1" applyFont="1" applyBorder="1" applyAlignment="1">
      <alignment vertical="center"/>
    </xf>
    <xf numFmtId="172" fontId="21" fillId="0" borderId="17" xfId="0" applyNumberFormat="1" applyFont="1" applyFill="1" applyBorder="1" applyAlignment="1">
      <alignment horizontal="right" wrapText="1"/>
    </xf>
    <xf numFmtId="172" fontId="17" fillId="0" borderId="17" xfId="0" applyNumberFormat="1" applyFont="1" applyFill="1" applyBorder="1" applyAlignment="1">
      <alignment horizontal="right" wrapText="1"/>
    </xf>
    <xf numFmtId="1" fontId="21" fillId="0" borderId="17" xfId="0" applyNumberFormat="1" applyFont="1" applyFill="1" applyBorder="1" applyAlignment="1">
      <alignment horizontal="right" wrapText="1"/>
    </xf>
    <xf numFmtId="172" fontId="0" fillId="0" borderId="17" xfId="0" applyNumberFormat="1" applyFont="1" applyFill="1" applyBorder="1" applyAlignment="1">
      <alignment horizontal="right" vertical="center" wrapText="1"/>
    </xf>
    <xf numFmtId="1" fontId="0" fillId="0" borderId="17" xfId="0" applyNumberFormat="1" applyFont="1" applyFill="1" applyBorder="1" applyAlignment="1">
      <alignment horizontal="right" vertical="center" wrapText="1"/>
    </xf>
    <xf numFmtId="172" fontId="16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wrapText="1"/>
    </xf>
    <xf numFmtId="173" fontId="21" fillId="0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2" fontId="21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172" fontId="16" fillId="0" borderId="17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right" wrapText="1"/>
    </xf>
    <xf numFmtId="1" fontId="16" fillId="0" borderId="17" xfId="0" applyNumberFormat="1" applyFont="1" applyFill="1" applyBorder="1" applyAlignment="1">
      <alignment horizontal="right" wrapText="1"/>
    </xf>
    <xf numFmtId="172" fontId="21" fillId="0" borderId="17" xfId="0" applyNumberFormat="1" applyFont="1" applyFill="1" applyBorder="1" applyAlignment="1">
      <alignment horizontal="right" vertical="center" wrapText="1"/>
    </xf>
    <xf numFmtId="172" fontId="17" fillId="0" borderId="17" xfId="0" applyNumberFormat="1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173" fontId="16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173" fontId="21" fillId="0" borderId="17" xfId="0" applyNumberFormat="1" applyFont="1" applyFill="1" applyBorder="1" applyAlignment="1">
      <alignment horizontal="right" vertical="center" wrapText="1"/>
    </xf>
    <xf numFmtId="173" fontId="0" fillId="0" borderId="17" xfId="0" applyNumberFormat="1" applyFont="1" applyFill="1" applyBorder="1" applyAlignment="1">
      <alignment horizontal="right" vertical="center" wrapText="1"/>
    </xf>
    <xf numFmtId="172" fontId="21" fillId="0" borderId="17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1" fontId="21" fillId="0" borderId="17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 wrapText="1"/>
    </xf>
    <xf numFmtId="1" fontId="0" fillId="0" borderId="17" xfId="0" applyNumberFormat="1" applyFont="1" applyFill="1" applyBorder="1" applyAlignment="1">
      <alignment vertical="center"/>
    </xf>
    <xf numFmtId="172" fontId="21" fillId="0" borderId="17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1" fontId="21" fillId="0" borderId="17" xfId="0" applyNumberFormat="1" applyFont="1" applyFill="1" applyBorder="1" applyAlignment="1">
      <alignment vertical="center"/>
    </xf>
    <xf numFmtId="172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73" fontId="17" fillId="0" borderId="10" xfId="0" applyNumberFormat="1" applyFont="1" applyFill="1" applyBorder="1" applyAlignment="1">
      <alignment/>
    </xf>
    <xf numFmtId="172" fontId="21" fillId="0" borderId="10" xfId="0" applyNumberFormat="1" applyFont="1" applyFill="1" applyBorder="1" applyAlignment="1">
      <alignment horizontal="right"/>
    </xf>
    <xf numFmtId="172" fontId="17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/>
    </xf>
    <xf numFmtId="173" fontId="0" fillId="0" borderId="10" xfId="0" applyNumberFormat="1" applyFill="1" applyBorder="1" applyAlignment="1">
      <alignment horizontal="right" vertical="center"/>
    </xf>
    <xf numFmtId="173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72" fontId="1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/>
    </xf>
    <xf numFmtId="173" fontId="17" fillId="0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172" fontId="0" fillId="0" borderId="14" xfId="0" applyNumberForma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1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 shrinkToFit="1"/>
    </xf>
    <xf numFmtId="173" fontId="0" fillId="0" borderId="10" xfId="0" applyNumberFormat="1" applyFill="1" applyBorder="1" applyAlignment="1">
      <alignment vertical="center"/>
    </xf>
    <xf numFmtId="0" fontId="16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17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173" fontId="0" fillId="0" borderId="11" xfId="0" applyNumberFormat="1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172" fontId="0" fillId="0" borderId="11" xfId="0" applyNumberForma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173" fontId="11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2" fontId="0" fillId="0" borderId="0" xfId="0" applyNumberFormat="1" applyBorder="1" applyAlignment="1">
      <alignment horizontal="center" vertical="center"/>
    </xf>
    <xf numFmtId="172" fontId="0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/>
    </xf>
    <xf numFmtId="173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0" fontId="15" fillId="0" borderId="17" xfId="0" applyFont="1" applyBorder="1" applyAlignment="1">
      <alignment horizontal="center"/>
    </xf>
    <xf numFmtId="173" fontId="15" fillId="0" borderId="17" xfId="0" applyNumberFormat="1" applyFont="1" applyBorder="1" applyAlignment="1">
      <alignment horizontal="center"/>
    </xf>
    <xf numFmtId="17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172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173" fontId="0" fillId="0" borderId="17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73" fontId="13" fillId="0" borderId="17" xfId="0" applyNumberFormat="1" applyFont="1" applyBorder="1" applyAlignment="1">
      <alignment horizontal="left"/>
    </xf>
    <xf numFmtId="172" fontId="13" fillId="0" borderId="17" xfId="0" applyNumberFormat="1" applyFont="1" applyBorder="1" applyAlignment="1">
      <alignment/>
    </xf>
    <xf numFmtId="1" fontId="13" fillId="0" borderId="17" xfId="0" applyNumberFormat="1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72" fontId="0" fillId="0" borderId="17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73" fontId="0" fillId="0" borderId="17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7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0" fontId="0" fillId="0" borderId="17" xfId="0" applyFill="1" applyBorder="1" applyAlignment="1">
      <alignment/>
    </xf>
    <xf numFmtId="172" fontId="0" fillId="0" borderId="17" xfId="0" applyNumberForma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2" fontId="12" fillId="0" borderId="1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173" fontId="13" fillId="0" borderId="17" xfId="0" applyNumberFormat="1" applyFont="1" applyBorder="1" applyAlignment="1">
      <alignment horizontal="left" vertical="center"/>
    </xf>
    <xf numFmtId="1" fontId="0" fillId="0" borderId="17" xfId="0" applyNumberForma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" fontId="13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73" fontId="16" fillId="0" borderId="17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1" fontId="35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173" fontId="36" fillId="0" borderId="17" xfId="0" applyNumberFormat="1" applyFont="1" applyBorder="1" applyAlignment="1">
      <alignment horizontal="center" vertical="center"/>
    </xf>
    <xf numFmtId="172" fontId="35" fillId="0" borderId="17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vertical="center"/>
    </xf>
    <xf numFmtId="1" fontId="35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73" fontId="1" fillId="0" borderId="17" xfId="0" applyNumberFormat="1" applyFont="1" applyBorder="1" applyAlignment="1">
      <alignment vertical="center"/>
    </xf>
    <xf numFmtId="172" fontId="20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" fontId="20" fillId="0" borderId="17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3" fontId="1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 vertical="center"/>
    </xf>
    <xf numFmtId="1" fontId="20" fillId="0" borderId="17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173" fontId="36" fillId="0" borderId="17" xfId="0" applyNumberFormat="1" applyFont="1" applyFill="1" applyBorder="1" applyAlignment="1">
      <alignment horizontal="center" vertical="center"/>
    </xf>
    <xf numFmtId="172" fontId="35" fillId="0" borderId="17" xfId="0" applyNumberFormat="1" applyFont="1" applyFill="1" applyBorder="1" applyAlignment="1">
      <alignment horizontal="center" vertical="center"/>
    </xf>
    <xf numFmtId="1" fontId="35" fillId="0" borderId="17" xfId="0" applyNumberFormat="1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vertical="center"/>
    </xf>
    <xf numFmtId="1" fontId="20" fillId="0" borderId="17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1" fontId="1" fillId="0" borderId="17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center" vertical="center"/>
    </xf>
    <xf numFmtId="173" fontId="1" fillId="0" borderId="17" xfId="0" applyNumberFormat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right" vertical="center"/>
    </xf>
    <xf numFmtId="1" fontId="35" fillId="0" borderId="17" xfId="0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center" vertical="center"/>
    </xf>
    <xf numFmtId="172" fontId="19" fillId="0" borderId="17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3" fontId="0" fillId="0" borderId="17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172" fontId="20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3" fontId="13" fillId="0" borderId="17" xfId="0" applyNumberFormat="1" applyFont="1" applyFill="1" applyBorder="1" applyAlignment="1">
      <alignment horizontal="left" vertical="center"/>
    </xf>
    <xf numFmtId="172" fontId="13" fillId="0" borderId="17" xfId="0" applyNumberFormat="1" applyFont="1" applyFill="1" applyBorder="1" applyAlignment="1">
      <alignment horizontal="right" vertical="center"/>
    </xf>
    <xf numFmtId="1" fontId="13" fillId="0" borderId="17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35" fillId="0" borderId="17" xfId="0" applyFont="1" applyFill="1" applyBorder="1" applyAlignment="1">
      <alignment horizontal="right" vertical="center"/>
    </xf>
    <xf numFmtId="173" fontId="35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right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3" fontId="12" fillId="0" borderId="17" xfId="0" applyNumberFormat="1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3" fontId="37" fillId="0" borderId="17" xfId="0" applyNumberFormat="1" applyFont="1" applyFill="1" applyBorder="1" applyAlignment="1">
      <alignment vertical="center"/>
    </xf>
    <xf numFmtId="172" fontId="38" fillId="0" borderId="17" xfId="0" applyNumberFormat="1" applyFont="1" applyFill="1" applyBorder="1" applyAlignment="1">
      <alignment horizontal="center" vertical="center"/>
    </xf>
    <xf numFmtId="172" fontId="12" fillId="0" borderId="17" xfId="0" applyNumberFormat="1" applyFont="1" applyFill="1" applyBorder="1" applyAlignment="1">
      <alignment horizontal="right" vertical="center"/>
    </xf>
    <xf numFmtId="1" fontId="12" fillId="0" borderId="1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172" fontId="20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left"/>
    </xf>
    <xf numFmtId="172" fontId="40" fillId="0" borderId="0" xfId="0" applyNumberFormat="1" applyFont="1" applyFill="1" applyBorder="1" applyAlignment="1">
      <alignment horizontal="right"/>
    </xf>
    <xf numFmtId="172" fontId="43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172" fontId="43" fillId="0" borderId="0" xfId="0" applyNumberFormat="1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173" fontId="43" fillId="0" borderId="0" xfId="0" applyNumberFormat="1" applyFont="1" applyFill="1" applyBorder="1" applyAlignment="1">
      <alignment vertical="center"/>
    </xf>
    <xf numFmtId="172" fontId="46" fillId="0" borderId="0" xfId="0" applyNumberFormat="1" applyFont="1" applyFill="1" applyBorder="1" applyAlignment="1">
      <alignment horizontal="left" vertical="center" wrapText="1"/>
    </xf>
    <xf numFmtId="172" fontId="43" fillId="0" borderId="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/>
    </xf>
    <xf numFmtId="172" fontId="40" fillId="0" borderId="0" xfId="0" applyNumberFormat="1" applyFont="1" applyFill="1" applyBorder="1" applyAlignment="1">
      <alignment horizontal="right" vertical="center" wrapText="1"/>
    </xf>
    <xf numFmtId="172" fontId="43" fillId="0" borderId="0" xfId="0" applyNumberFormat="1" applyFont="1" applyFill="1" applyBorder="1" applyAlignment="1">
      <alignment horizontal="right" vertical="center" wrapText="1"/>
    </xf>
    <xf numFmtId="1" fontId="40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/>
    </xf>
    <xf numFmtId="172" fontId="43" fillId="0" borderId="0" xfId="0" applyNumberFormat="1" applyFont="1" applyFill="1" applyBorder="1" applyAlignment="1">
      <alignment horizontal="right" vertical="center"/>
    </xf>
    <xf numFmtId="1" fontId="43" fillId="0" borderId="0" xfId="0" applyNumberFormat="1" applyFont="1" applyFill="1" applyBorder="1" applyAlignment="1">
      <alignment horizontal="right" vertical="center"/>
    </xf>
    <xf numFmtId="172" fontId="46" fillId="0" borderId="0" xfId="0" applyNumberFormat="1" applyFont="1" applyFill="1" applyBorder="1" applyAlignment="1">
      <alignment horizontal="center" vertical="center" wrapText="1"/>
    </xf>
    <xf numFmtId="172" fontId="48" fillId="0" borderId="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 wrapText="1"/>
    </xf>
    <xf numFmtId="173" fontId="43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 wrapText="1"/>
    </xf>
    <xf numFmtId="172" fontId="39" fillId="0" borderId="0" xfId="0" applyNumberFormat="1" applyFont="1" applyFill="1" applyBorder="1" applyAlignment="1">
      <alignment horizontal="right" vertical="center"/>
    </xf>
    <xf numFmtId="1" fontId="39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/>
    </xf>
    <xf numFmtId="172" fontId="46" fillId="0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/>
    </xf>
    <xf numFmtId="172" fontId="43" fillId="0" borderId="0" xfId="0" applyNumberFormat="1" applyFont="1" applyFill="1" applyBorder="1" applyAlignment="1">
      <alignment horizontal="right" vertical="top" wrapText="1"/>
    </xf>
    <xf numFmtId="1" fontId="43" fillId="0" borderId="0" xfId="0" applyNumberFormat="1" applyFont="1" applyFill="1" applyBorder="1" applyAlignment="1">
      <alignment horizontal="right" vertical="top" wrapText="1"/>
    </xf>
    <xf numFmtId="1" fontId="43" fillId="0" borderId="0" xfId="0" applyNumberFormat="1" applyFont="1" applyFill="1" applyBorder="1" applyAlignment="1">
      <alignment horizontal="right" vertical="center" wrapText="1"/>
    </xf>
    <xf numFmtId="173" fontId="43" fillId="0" borderId="0" xfId="0" applyNumberFormat="1" applyFont="1" applyFill="1" applyBorder="1" applyAlignment="1">
      <alignment horizontal="right" vertical="center" wrapText="1"/>
    </xf>
    <xf numFmtId="172" fontId="40" fillId="0" borderId="0" xfId="0" applyNumberFormat="1" applyFont="1" applyFill="1" applyBorder="1" applyAlignment="1">
      <alignment horizontal="right" vertical="center"/>
    </xf>
    <xf numFmtId="1" fontId="40" fillId="0" borderId="0" xfId="0" applyNumberFormat="1" applyFont="1" applyFill="1" applyBorder="1" applyAlignment="1">
      <alignment horizontal="right" vertical="center"/>
    </xf>
    <xf numFmtId="172" fontId="44" fillId="0" borderId="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vertical="center" wrapText="1"/>
    </xf>
    <xf numFmtId="172" fontId="39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172" fontId="12" fillId="0" borderId="17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172" fontId="13" fillId="0" borderId="17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" fontId="13" fillId="0" borderId="17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173" fontId="0" fillId="0" borderId="17" xfId="0" applyNumberFormat="1" applyFont="1" applyFill="1" applyBorder="1" applyAlignment="1">
      <alignment vertical="center"/>
    </xf>
    <xf numFmtId="172" fontId="12" fillId="0" borderId="17" xfId="0" applyNumberFormat="1" applyFont="1" applyFill="1" applyBorder="1" applyAlignment="1">
      <alignment horizontal="left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172" fontId="13" fillId="0" borderId="17" xfId="0" applyNumberFormat="1" applyFont="1" applyFill="1" applyBorder="1" applyAlignment="1">
      <alignment horizontal="right" vertical="center" wrapText="1"/>
    </xf>
    <xf numFmtId="1" fontId="13" fillId="0" borderId="17" xfId="0" applyNumberFormat="1" applyFont="1" applyFill="1" applyBorder="1" applyAlignment="1">
      <alignment horizontal="right" vertical="center" wrapText="1"/>
    </xf>
    <xf numFmtId="172" fontId="12" fillId="0" borderId="17" xfId="0" applyNumberFormat="1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right" vertical="center"/>
    </xf>
    <xf numFmtId="1" fontId="21" fillId="0" borderId="17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/>
    </xf>
    <xf numFmtId="172" fontId="12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/>
    </xf>
    <xf numFmtId="172" fontId="0" fillId="0" borderId="17" xfId="0" applyNumberFormat="1" applyFont="1" applyFill="1" applyBorder="1" applyAlignment="1">
      <alignment horizontal="right" vertical="top" wrapText="1"/>
    </xf>
    <xf numFmtId="1" fontId="0" fillId="0" borderId="17" xfId="0" applyNumberFormat="1" applyFont="1" applyFill="1" applyBorder="1" applyAlignment="1">
      <alignment horizontal="right" vertical="top" wrapText="1"/>
    </xf>
    <xf numFmtId="2" fontId="16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34" fillId="3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19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6666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0</xdr:row>
      <xdr:rowOff>0</xdr:rowOff>
    </xdr:from>
    <xdr:to>
      <xdr:col>11</xdr:col>
      <xdr:colOff>371475</xdr:colOff>
      <xdr:row>0</xdr:row>
      <xdr:rowOff>0</xdr:rowOff>
    </xdr:to>
    <xdr:sp>
      <xdr:nvSpPr>
        <xdr:cNvPr id="1" name="Строка 14"/>
        <xdr:cNvSpPr>
          <a:spLocks/>
        </xdr:cNvSpPr>
      </xdr:nvSpPr>
      <xdr:spPr>
        <a:xfrm>
          <a:off x="1466850" y="0"/>
          <a:ext cx="2562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8"/>
  <sheetViews>
    <sheetView zoomScaleSheetLayoutView="100" zoomScalePageLayoutView="0" workbookViewId="0" topLeftCell="A1">
      <selection activeCell="A1" sqref="A1"/>
    </sheetView>
  </sheetViews>
  <sheetFormatPr defaultColWidth="11.625" defaultRowHeight="12.75"/>
  <cols>
    <col min="1" max="1" width="9.00390625" style="0" customWidth="1"/>
    <col min="2" max="2" width="4.375" style="0" customWidth="1"/>
    <col min="3" max="3" width="32.375" style="0" customWidth="1"/>
    <col min="4" max="4" width="6.00390625" style="0" customWidth="1"/>
    <col min="5" max="5" width="6.125" style="0" customWidth="1"/>
    <col min="6" max="6" width="4.00390625" style="0" customWidth="1"/>
    <col min="7" max="7" width="4.75390625" style="0" customWidth="1"/>
    <col min="8" max="8" width="10.375" style="0" customWidth="1"/>
    <col min="9" max="9" width="7.25390625" style="0" customWidth="1"/>
    <col min="10" max="10" width="6.375" style="0" customWidth="1"/>
    <col min="11" max="11" width="8.75390625" style="0" customWidth="1"/>
    <col min="12" max="12" width="8.00390625" style="0" customWidth="1"/>
    <col min="13" max="13" width="8.375" style="0" customWidth="1"/>
    <col min="14" max="14" width="5.875" style="0" customWidth="1"/>
    <col min="15" max="15" width="7.125" style="0" customWidth="1"/>
    <col min="16" max="16" width="7.375" style="0" customWidth="1"/>
    <col min="17" max="17" width="9.00390625" style="0" customWidth="1"/>
    <col min="18" max="18" width="5.875" style="0" customWidth="1"/>
    <col min="19" max="19" width="23.625" style="0" customWidth="1"/>
    <col min="20" max="20" width="8.375" style="0" customWidth="1"/>
    <col min="21" max="21" width="4.875" style="0" customWidth="1"/>
    <col min="22" max="22" width="5.125" style="0" customWidth="1"/>
    <col min="23" max="23" width="4.25390625" style="0" customWidth="1"/>
    <col min="24" max="24" width="5.625" style="0" customWidth="1"/>
    <col min="25" max="25" width="4.875" style="0" customWidth="1"/>
    <col min="26" max="28" width="7.375" style="0" customWidth="1"/>
    <col min="29" max="30" width="8.625" style="0" customWidth="1"/>
    <col min="31" max="32" width="8.375" style="0" customWidth="1"/>
  </cols>
  <sheetData>
    <row r="1" ht="12.75">
      <c r="A1" s="16"/>
    </row>
    <row r="2" ht="12.75">
      <c r="A2" s="16"/>
    </row>
    <row r="4" spans="2:15" ht="15.75">
      <c r="B4" s="565" t="s">
        <v>47</v>
      </c>
      <c r="C4" s="565"/>
      <c r="D4" s="565"/>
      <c r="E4" s="565"/>
      <c r="F4" s="565"/>
      <c r="G4" s="565"/>
      <c r="H4" s="565"/>
      <c r="I4" s="565"/>
      <c r="J4" s="565"/>
      <c r="K4" s="565"/>
      <c r="L4" s="40"/>
      <c r="M4" s="40"/>
      <c r="N4" s="40"/>
      <c r="O4" s="41"/>
    </row>
    <row r="5" spans="2:15" ht="15.75">
      <c r="B5" s="87"/>
      <c r="C5" s="87"/>
      <c r="D5" s="237"/>
      <c r="E5" s="238"/>
      <c r="F5" s="239"/>
      <c r="G5" s="238"/>
      <c r="H5" s="238"/>
      <c r="I5" s="240"/>
      <c r="J5" s="238"/>
      <c r="K5" s="241"/>
      <c r="L5" s="16"/>
      <c r="M5" s="16"/>
      <c r="N5" s="16"/>
      <c r="O5" s="42"/>
    </row>
    <row r="6" spans="2:15" ht="20.25">
      <c r="B6" s="87"/>
      <c r="C6" s="87"/>
      <c r="D6" s="242" t="s">
        <v>0</v>
      </c>
      <c r="E6" s="243"/>
      <c r="F6" s="244"/>
      <c r="G6" s="243"/>
      <c r="H6" s="238"/>
      <c r="I6" s="240"/>
      <c r="J6" s="238"/>
      <c r="K6" s="241"/>
      <c r="L6" s="16"/>
      <c r="M6" s="16"/>
      <c r="N6" s="16"/>
      <c r="O6" s="42"/>
    </row>
    <row r="7" spans="2:15" ht="15.75">
      <c r="B7" s="87"/>
      <c r="C7" s="87"/>
      <c r="D7" s="245"/>
      <c r="E7" s="243"/>
      <c r="F7" s="244"/>
      <c r="G7" s="243"/>
      <c r="H7" s="238"/>
      <c r="I7" s="240"/>
      <c r="J7" s="238"/>
      <c r="K7" s="241"/>
      <c r="L7" s="16"/>
      <c r="M7" s="16"/>
      <c r="N7" s="16"/>
      <c r="O7" s="42"/>
    </row>
    <row r="8" spans="2:15" ht="18.75">
      <c r="B8" s="87"/>
      <c r="C8" s="87"/>
      <c r="D8" s="245" t="s">
        <v>48</v>
      </c>
      <c r="E8" s="246"/>
      <c r="F8" s="247"/>
      <c r="G8" s="246"/>
      <c r="H8" s="238"/>
      <c r="I8" s="240"/>
      <c r="J8" s="238"/>
      <c r="K8" s="241"/>
      <c r="L8" s="16"/>
      <c r="M8" s="16"/>
      <c r="N8" s="16"/>
      <c r="O8" s="42"/>
    </row>
    <row r="9" spans="2:15" ht="18.75">
      <c r="B9" s="87"/>
      <c r="C9" s="87"/>
      <c r="D9" s="248" t="s">
        <v>49</v>
      </c>
      <c r="E9" s="246"/>
      <c r="F9" s="247"/>
      <c r="G9" s="246"/>
      <c r="H9" s="238"/>
      <c r="I9" s="240"/>
      <c r="J9" s="238"/>
      <c r="K9" s="241"/>
      <c r="L9" s="16"/>
      <c r="M9" s="16"/>
      <c r="N9" s="16"/>
      <c r="O9" s="42"/>
    </row>
    <row r="10" spans="2:14" ht="12.75">
      <c r="B10" s="87"/>
      <c r="C10" s="249"/>
      <c r="D10" s="87"/>
      <c r="E10" s="87"/>
      <c r="F10" s="250"/>
      <c r="G10" s="87"/>
      <c r="H10" s="87"/>
      <c r="I10" s="251"/>
      <c r="J10" s="87"/>
      <c r="K10" s="250"/>
      <c r="L10" s="5"/>
      <c r="M10" s="5"/>
      <c r="N10" s="5"/>
    </row>
    <row r="11" spans="2:19" ht="63">
      <c r="B11" s="15" t="s">
        <v>20</v>
      </c>
      <c r="C11" s="15" t="s">
        <v>2</v>
      </c>
      <c r="D11" s="15" t="s">
        <v>3</v>
      </c>
      <c r="E11" s="35" t="s">
        <v>4</v>
      </c>
      <c r="F11" s="15" t="s">
        <v>5</v>
      </c>
      <c r="G11" s="15" t="s">
        <v>6</v>
      </c>
      <c r="H11" s="252" t="s">
        <v>7</v>
      </c>
      <c r="I11" s="15" t="s">
        <v>8</v>
      </c>
      <c r="J11" s="35" t="s">
        <v>24</v>
      </c>
      <c r="K11" s="15" t="s">
        <v>9</v>
      </c>
      <c r="L11" s="290"/>
      <c r="M11" s="290"/>
      <c r="N11" s="290"/>
      <c r="O11" s="249"/>
      <c r="P11" s="291"/>
      <c r="Q11" s="291"/>
      <c r="R11" s="291"/>
      <c r="S11" s="87"/>
    </row>
    <row r="12" spans="2:19" ht="12.75">
      <c r="B12" s="39">
        <v>1</v>
      </c>
      <c r="C12" s="39">
        <v>2</v>
      </c>
      <c r="D12" s="39">
        <v>3</v>
      </c>
      <c r="E12" s="38">
        <v>4</v>
      </c>
      <c r="F12" s="39">
        <v>5</v>
      </c>
      <c r="G12" s="39">
        <v>6</v>
      </c>
      <c r="H12" s="38">
        <v>7</v>
      </c>
      <c r="I12" s="39">
        <v>8</v>
      </c>
      <c r="J12" s="38">
        <v>9</v>
      </c>
      <c r="K12" s="39">
        <v>10</v>
      </c>
      <c r="L12" s="154"/>
      <c r="M12" s="154"/>
      <c r="N12" s="154"/>
      <c r="O12" s="249"/>
      <c r="P12" s="249"/>
      <c r="Q12" s="249"/>
      <c r="R12" s="249"/>
      <c r="S12" s="87"/>
    </row>
    <row r="13" spans="2:19" ht="14.25">
      <c r="B13" s="566" t="s">
        <v>50</v>
      </c>
      <c r="C13" s="566"/>
      <c r="D13" s="566"/>
      <c r="E13" s="566"/>
      <c r="F13" s="566"/>
      <c r="G13" s="566"/>
      <c r="H13" s="566"/>
      <c r="I13" s="566"/>
      <c r="J13" s="566"/>
      <c r="K13" s="566"/>
      <c r="L13" s="292"/>
      <c r="M13" s="292"/>
      <c r="N13" s="292"/>
      <c r="O13" s="249"/>
      <c r="P13" s="249"/>
      <c r="Q13" s="249"/>
      <c r="R13" s="249"/>
      <c r="S13" s="87"/>
    </row>
    <row r="14" spans="2:19" ht="14.25">
      <c r="B14" s="566" t="s">
        <v>10</v>
      </c>
      <c r="C14" s="566"/>
      <c r="D14" s="566"/>
      <c r="E14" s="566"/>
      <c r="F14" s="566"/>
      <c r="G14" s="253"/>
      <c r="H14" s="254"/>
      <c r="I14" s="255">
        <f>SUM(I15+I37+I61+I72+I79+I81+I89+I94+I99+I112+I116+I118+I120+I127)</f>
        <v>11.775232748951764</v>
      </c>
      <c r="J14" s="30"/>
      <c r="K14" s="164">
        <f>SUM(K15+K37+K61+K72+K79+K81+K89+K94+K99+K112+K116+K118+K120+K127)</f>
        <v>100549.71098303622</v>
      </c>
      <c r="L14" s="66"/>
      <c r="M14" s="66"/>
      <c r="N14" s="66"/>
      <c r="O14" s="249"/>
      <c r="P14" s="293"/>
      <c r="Q14" s="249"/>
      <c r="R14" s="249"/>
      <c r="S14" s="87"/>
    </row>
    <row r="15" spans="2:19" ht="15">
      <c r="B15" s="51"/>
      <c r="C15" s="567" t="s">
        <v>51</v>
      </c>
      <c r="D15" s="567"/>
      <c r="E15" s="567"/>
      <c r="F15" s="567"/>
      <c r="G15" s="256"/>
      <c r="H15" s="257"/>
      <c r="I15" s="258">
        <f>SUM(I16:I36)</f>
        <v>6.520829612054658</v>
      </c>
      <c r="J15" s="259"/>
      <c r="K15" s="260">
        <f>SUM(K16:K36)</f>
        <v>55681.91702368583</v>
      </c>
      <c r="L15" s="294"/>
      <c r="M15" s="294"/>
      <c r="N15" s="294"/>
      <c r="O15" s="249"/>
      <c r="P15" s="249"/>
      <c r="Q15" s="249"/>
      <c r="R15" s="249"/>
      <c r="S15" s="87"/>
    </row>
    <row r="16" spans="2:19" ht="12.75">
      <c r="B16" s="39">
        <v>1</v>
      </c>
      <c r="C16" s="39" t="s">
        <v>52</v>
      </c>
      <c r="D16" s="44">
        <v>11940</v>
      </c>
      <c r="E16" s="45">
        <v>0.442</v>
      </c>
      <c r="F16" s="44">
        <v>20</v>
      </c>
      <c r="G16" s="44">
        <v>14</v>
      </c>
      <c r="H16" s="261">
        <f aca="true" t="shared" si="0" ref="H16:H36">0.01*SQRT(2*9.81*G16*(1-(273-33)/(273+F16))+11.56)</f>
        <v>0.07825991524702151</v>
      </c>
      <c r="I16" s="123">
        <f aca="true" t="shared" si="1" ref="I16:I36">0.97*D16*E16*(1+H16)*(F16+33)/1000000</f>
        <v>0.29254835501979276</v>
      </c>
      <c r="J16" s="19">
        <v>0.464</v>
      </c>
      <c r="K16" s="20">
        <f aca="true" t="shared" si="2" ref="K16:K36">I16*J16*24*213*3.6</f>
        <v>2498.0952116145163</v>
      </c>
      <c r="L16" s="49"/>
      <c r="M16" s="49"/>
      <c r="N16" s="47"/>
      <c r="O16" s="49"/>
      <c r="P16" s="295"/>
      <c r="Q16" s="249"/>
      <c r="R16" s="249"/>
      <c r="S16" s="296"/>
    </row>
    <row r="17" spans="2:19" ht="12.75">
      <c r="B17" s="39">
        <f aca="true" t="shared" si="3" ref="B17:B36">SUM(B16+1)</f>
        <v>2</v>
      </c>
      <c r="C17" s="39" t="s">
        <v>53</v>
      </c>
      <c r="D17" s="44">
        <v>15020</v>
      </c>
      <c r="E17" s="45">
        <v>0.43</v>
      </c>
      <c r="F17" s="44">
        <v>20</v>
      </c>
      <c r="G17" s="44">
        <v>13.8</v>
      </c>
      <c r="H17" s="261">
        <f t="shared" si="0"/>
        <v>0.07780510349387651</v>
      </c>
      <c r="I17" s="123">
        <f t="shared" si="1"/>
        <v>0.35787077004968754</v>
      </c>
      <c r="J17" s="19">
        <v>0.464</v>
      </c>
      <c r="K17" s="20">
        <f t="shared" si="2"/>
        <v>3055.8888528955827</v>
      </c>
      <c r="L17" s="49"/>
      <c r="M17" s="49"/>
      <c r="N17" s="47"/>
      <c r="O17" s="49"/>
      <c r="P17" s="295"/>
      <c r="Q17" s="249"/>
      <c r="R17" s="249"/>
      <c r="S17" s="296"/>
    </row>
    <row r="18" spans="2:19" ht="12.75">
      <c r="B18" s="39">
        <f t="shared" si="3"/>
        <v>3</v>
      </c>
      <c r="C18" s="39" t="s">
        <v>54</v>
      </c>
      <c r="D18" s="44">
        <v>8741</v>
      </c>
      <c r="E18" s="45">
        <v>0.467</v>
      </c>
      <c r="F18" s="44">
        <v>20</v>
      </c>
      <c r="G18" s="44">
        <v>11.55</v>
      </c>
      <c r="H18" s="261">
        <f t="shared" si="0"/>
        <v>0.07249211561224136</v>
      </c>
      <c r="I18" s="123">
        <f t="shared" si="1"/>
        <v>0.22507108929744282</v>
      </c>
      <c r="J18" s="19">
        <v>0.464</v>
      </c>
      <c r="K18" s="20">
        <f t="shared" si="2"/>
        <v>1921.9011175392366</v>
      </c>
      <c r="L18" s="49"/>
      <c r="M18" s="49"/>
      <c r="N18" s="47"/>
      <c r="O18" s="49"/>
      <c r="P18" s="295"/>
      <c r="Q18" s="249"/>
      <c r="R18" s="249"/>
      <c r="S18" s="296"/>
    </row>
    <row r="19" spans="2:19" ht="12.75">
      <c r="B19" s="39">
        <f t="shared" si="3"/>
        <v>4</v>
      </c>
      <c r="C19" s="39" t="s">
        <v>55</v>
      </c>
      <c r="D19" s="44">
        <v>6071</v>
      </c>
      <c r="E19" s="45">
        <v>0.499</v>
      </c>
      <c r="F19" s="44">
        <v>20</v>
      </c>
      <c r="G19" s="44">
        <v>15.03</v>
      </c>
      <c r="H19" s="261">
        <f t="shared" si="0"/>
        <v>0.08056154410808235</v>
      </c>
      <c r="I19" s="123">
        <f t="shared" si="1"/>
        <v>0.16828983701427833</v>
      </c>
      <c r="J19" s="19">
        <v>0.464</v>
      </c>
      <c r="K19" s="20">
        <f t="shared" si="2"/>
        <v>1437.0411892431016</v>
      </c>
      <c r="L19" s="49"/>
      <c r="M19" s="49"/>
      <c r="N19" s="47"/>
      <c r="O19" s="49"/>
      <c r="P19" s="295"/>
      <c r="Q19" s="249"/>
      <c r="R19" s="249"/>
      <c r="S19" s="296"/>
    </row>
    <row r="20" spans="2:19" ht="12.75">
      <c r="B20" s="39">
        <f t="shared" si="3"/>
        <v>5</v>
      </c>
      <c r="C20" s="39" t="s">
        <v>56</v>
      </c>
      <c r="D20" s="44">
        <v>19362</v>
      </c>
      <c r="E20" s="45">
        <v>0.43</v>
      </c>
      <c r="F20" s="44">
        <v>20</v>
      </c>
      <c r="G20" s="44">
        <v>14.41</v>
      </c>
      <c r="H20" s="261">
        <f t="shared" si="0"/>
        <v>0.07918411301685593</v>
      </c>
      <c r="I20" s="123">
        <f t="shared" si="1"/>
        <v>0.46191473732235155</v>
      </c>
      <c r="J20" s="19">
        <v>0.464</v>
      </c>
      <c r="K20" s="20">
        <f t="shared" si="2"/>
        <v>3944.3291123652853</v>
      </c>
      <c r="L20" s="49"/>
      <c r="M20" s="49"/>
      <c r="N20" s="47"/>
      <c r="O20" s="49"/>
      <c r="P20" s="295"/>
      <c r="Q20" s="249"/>
      <c r="R20" s="249"/>
      <c r="S20" s="296"/>
    </row>
    <row r="21" spans="2:19" ht="12.75">
      <c r="B21" s="39">
        <f t="shared" si="3"/>
        <v>6</v>
      </c>
      <c r="C21" s="39" t="s">
        <v>57</v>
      </c>
      <c r="D21" s="44">
        <v>17178</v>
      </c>
      <c r="E21" s="45">
        <v>0.43</v>
      </c>
      <c r="F21" s="44">
        <v>20</v>
      </c>
      <c r="G21" s="44">
        <v>13.98</v>
      </c>
      <c r="H21" s="261">
        <f t="shared" si="0"/>
        <v>0.07821455308312626</v>
      </c>
      <c r="I21" s="123">
        <f t="shared" si="1"/>
        <v>0.4094433738906839</v>
      </c>
      <c r="J21" s="19">
        <v>0.464</v>
      </c>
      <c r="K21" s="20">
        <f t="shared" si="2"/>
        <v>3496.271690450656</v>
      </c>
      <c r="L21" s="49"/>
      <c r="M21" s="49"/>
      <c r="N21" s="47"/>
      <c r="O21" s="49"/>
      <c r="P21" s="295"/>
      <c r="Q21" s="249"/>
      <c r="R21" s="249"/>
      <c r="S21" s="296"/>
    </row>
    <row r="22" spans="2:19" ht="12.75">
      <c r="B22" s="39">
        <f t="shared" si="3"/>
        <v>7</v>
      </c>
      <c r="C22" s="39" t="s">
        <v>58</v>
      </c>
      <c r="D22" s="20">
        <v>13370</v>
      </c>
      <c r="E22" s="45">
        <v>0.43</v>
      </c>
      <c r="F22" s="44">
        <v>20</v>
      </c>
      <c r="G22" s="44">
        <v>14.5</v>
      </c>
      <c r="H22" s="261">
        <f t="shared" si="0"/>
        <v>0.0793855455761084</v>
      </c>
      <c r="I22" s="123">
        <f t="shared" si="1"/>
        <v>0.3190245205740811</v>
      </c>
      <c r="J22" s="19">
        <v>0.464</v>
      </c>
      <c r="K22" s="20">
        <f t="shared" si="2"/>
        <v>2724.177434461423</v>
      </c>
      <c r="L22" s="49"/>
      <c r="M22" s="49"/>
      <c r="N22" s="49"/>
      <c r="O22" s="49"/>
      <c r="P22" s="295"/>
      <c r="Q22" s="249"/>
      <c r="R22" s="249"/>
      <c r="S22" s="296"/>
    </row>
    <row r="23" spans="2:19" ht="12.75">
      <c r="B23" s="39">
        <f t="shared" si="3"/>
        <v>8</v>
      </c>
      <c r="C23" s="39" t="s">
        <v>59</v>
      </c>
      <c r="D23" s="44">
        <v>11961</v>
      </c>
      <c r="E23" s="45">
        <v>0.442</v>
      </c>
      <c r="F23" s="44">
        <v>20</v>
      </c>
      <c r="G23" s="44">
        <v>14.25</v>
      </c>
      <c r="H23" s="261">
        <f t="shared" si="0"/>
        <v>0.07882473971059903</v>
      </c>
      <c r="I23" s="123">
        <f t="shared" si="1"/>
        <v>0.2932164023184666</v>
      </c>
      <c r="J23" s="19">
        <v>0.464</v>
      </c>
      <c r="K23" s="20">
        <f t="shared" si="2"/>
        <v>2503.799724148303</v>
      </c>
      <c r="L23" s="49"/>
      <c r="M23" s="49"/>
      <c r="N23" s="47"/>
      <c r="O23" s="49"/>
      <c r="P23" s="295"/>
      <c r="Q23" s="249"/>
      <c r="R23" s="249"/>
      <c r="S23" s="296"/>
    </row>
    <row r="24" spans="2:19" ht="12.75">
      <c r="B24" s="39">
        <f t="shared" si="3"/>
        <v>9</v>
      </c>
      <c r="C24" s="39" t="s">
        <v>60</v>
      </c>
      <c r="D24" s="44">
        <v>17087</v>
      </c>
      <c r="E24" s="45">
        <v>0.43</v>
      </c>
      <c r="F24" s="44">
        <v>20</v>
      </c>
      <c r="G24" s="44">
        <v>14.3</v>
      </c>
      <c r="H24" s="261">
        <f t="shared" si="0"/>
        <v>0.07893721962191363</v>
      </c>
      <c r="I24" s="123">
        <f t="shared" si="1"/>
        <v>0.40754733154583156</v>
      </c>
      <c r="J24" s="19">
        <v>0.464</v>
      </c>
      <c r="K24" s="20">
        <f t="shared" si="2"/>
        <v>3480.081224083571</v>
      </c>
      <c r="L24" s="49"/>
      <c r="M24" s="49"/>
      <c r="N24" s="47"/>
      <c r="O24" s="49"/>
      <c r="P24" s="295"/>
      <c r="Q24" s="249"/>
      <c r="R24" s="249"/>
      <c r="S24" s="296"/>
    </row>
    <row r="25" spans="2:19" ht="12.75">
      <c r="B25" s="39">
        <f t="shared" si="3"/>
        <v>10</v>
      </c>
      <c r="C25" s="39" t="s">
        <v>61</v>
      </c>
      <c r="D25" s="44">
        <v>16713</v>
      </c>
      <c r="E25" s="45">
        <v>0.43</v>
      </c>
      <c r="F25" s="44">
        <v>20</v>
      </c>
      <c r="G25" s="44">
        <v>14.04</v>
      </c>
      <c r="H25" s="261">
        <f t="shared" si="0"/>
        <v>0.07835056078565503</v>
      </c>
      <c r="I25" s="123">
        <f t="shared" si="1"/>
        <v>0.39841019316468657</v>
      </c>
      <c r="J25" s="19">
        <v>0.464</v>
      </c>
      <c r="K25" s="20">
        <f t="shared" si="2"/>
        <v>3402.058424617639</v>
      </c>
      <c r="L25" s="49"/>
      <c r="M25" s="49"/>
      <c r="N25" s="47"/>
      <c r="O25" s="49"/>
      <c r="P25" s="295"/>
      <c r="Q25" s="249"/>
      <c r="R25" s="249"/>
      <c r="S25" s="296"/>
    </row>
    <row r="26" spans="2:19" ht="12.75">
      <c r="B26" s="39">
        <f t="shared" si="3"/>
        <v>11</v>
      </c>
      <c r="C26" s="39" t="s">
        <v>62</v>
      </c>
      <c r="D26" s="44">
        <v>11225</v>
      </c>
      <c r="E26" s="45">
        <v>0.442</v>
      </c>
      <c r="F26" s="44">
        <v>20</v>
      </c>
      <c r="G26" s="44">
        <v>14.5</v>
      </c>
      <c r="H26" s="261">
        <f t="shared" si="0"/>
        <v>0.0793855455761084</v>
      </c>
      <c r="I26" s="123">
        <f t="shared" si="1"/>
        <v>0.2753168683102182</v>
      </c>
      <c r="J26" s="19">
        <v>0.464</v>
      </c>
      <c r="K26" s="20">
        <f t="shared" si="2"/>
        <v>2350.954085371386</v>
      </c>
      <c r="L26" s="49"/>
      <c r="M26" s="49"/>
      <c r="N26" s="47"/>
      <c r="O26" s="49"/>
      <c r="P26" s="295"/>
      <c r="Q26" s="249"/>
      <c r="R26" s="249"/>
      <c r="S26" s="296"/>
    </row>
    <row r="27" spans="2:19" ht="12.75">
      <c r="B27" s="39">
        <f t="shared" si="3"/>
        <v>12</v>
      </c>
      <c r="C27" s="39" t="s">
        <v>63</v>
      </c>
      <c r="D27" s="44">
        <v>4497</v>
      </c>
      <c r="E27" s="45">
        <v>0.535</v>
      </c>
      <c r="F27" s="44">
        <v>20</v>
      </c>
      <c r="G27" s="44">
        <v>14.25</v>
      </c>
      <c r="H27" s="261">
        <f t="shared" si="0"/>
        <v>0.07882473971059903</v>
      </c>
      <c r="I27" s="123">
        <f t="shared" si="1"/>
        <v>0.1334366624137775</v>
      </c>
      <c r="J27" s="19">
        <v>0.464</v>
      </c>
      <c r="K27" s="20">
        <f t="shared" si="2"/>
        <v>1139.4269757802188</v>
      </c>
      <c r="L27" s="49"/>
      <c r="M27" s="49"/>
      <c r="N27" s="47"/>
      <c r="O27" s="49"/>
      <c r="P27" s="295"/>
      <c r="Q27" s="249"/>
      <c r="R27" s="249"/>
      <c r="S27" s="296"/>
    </row>
    <row r="28" spans="2:19" ht="12.75">
      <c r="B28" s="39">
        <f t="shared" si="3"/>
        <v>13</v>
      </c>
      <c r="C28" s="39" t="s">
        <v>64</v>
      </c>
      <c r="D28" s="44">
        <v>12774</v>
      </c>
      <c r="E28" s="45">
        <v>0.434</v>
      </c>
      <c r="F28" s="44">
        <v>20</v>
      </c>
      <c r="G28" s="44">
        <v>14.3</v>
      </c>
      <c r="H28" s="261">
        <f t="shared" si="0"/>
        <v>0.07893721962191363</v>
      </c>
      <c r="I28" s="123">
        <f t="shared" si="1"/>
        <v>0.30751083335682106</v>
      </c>
      <c r="J28" s="19">
        <v>0.464</v>
      </c>
      <c r="K28" s="20">
        <f t="shared" si="2"/>
        <v>2625.8610829525637</v>
      </c>
      <c r="L28" s="49"/>
      <c r="M28" s="49"/>
      <c r="N28" s="47"/>
      <c r="O28" s="49"/>
      <c r="P28" s="295"/>
      <c r="Q28" s="249"/>
      <c r="R28" s="249"/>
      <c r="S28" s="296"/>
    </row>
    <row r="29" spans="2:19" ht="12.75">
      <c r="B29" s="39">
        <f t="shared" si="3"/>
        <v>14</v>
      </c>
      <c r="C29" s="39" t="s">
        <v>65</v>
      </c>
      <c r="D29" s="44">
        <v>15478</v>
      </c>
      <c r="E29" s="45">
        <v>0.43</v>
      </c>
      <c r="F29" s="44">
        <v>20</v>
      </c>
      <c r="G29" s="44">
        <v>14.25</v>
      </c>
      <c r="H29" s="261">
        <f t="shared" si="0"/>
        <v>0.07882473971059903</v>
      </c>
      <c r="I29" s="123">
        <f t="shared" si="1"/>
        <v>0.3691320877101422</v>
      </c>
      <c r="J29" s="19">
        <v>0.464</v>
      </c>
      <c r="K29" s="20">
        <f t="shared" si="2"/>
        <v>3152.0501993579423</v>
      </c>
      <c r="L29" s="49"/>
      <c r="M29" s="49"/>
      <c r="N29" s="47"/>
      <c r="O29" s="49"/>
      <c r="P29" s="295"/>
      <c r="Q29" s="249"/>
      <c r="R29" s="249"/>
      <c r="S29" s="296"/>
    </row>
    <row r="30" spans="2:19" ht="12.75">
      <c r="B30" s="39">
        <f t="shared" si="3"/>
        <v>15</v>
      </c>
      <c r="C30" s="39" t="s">
        <v>66</v>
      </c>
      <c r="D30" s="44">
        <v>9965</v>
      </c>
      <c r="E30" s="45">
        <v>0.454</v>
      </c>
      <c r="F30" s="44">
        <v>20</v>
      </c>
      <c r="G30" s="44">
        <v>13.03</v>
      </c>
      <c r="H30" s="261">
        <f t="shared" si="0"/>
        <v>0.0760286810440437</v>
      </c>
      <c r="I30" s="123">
        <f t="shared" si="1"/>
        <v>0.2502675874937479</v>
      </c>
      <c r="J30" s="19">
        <v>0.464</v>
      </c>
      <c r="K30" s="20">
        <f t="shared" si="2"/>
        <v>2137.056152300533</v>
      </c>
      <c r="L30" s="49"/>
      <c r="M30" s="49"/>
      <c r="N30" s="47"/>
      <c r="O30" s="49"/>
      <c r="P30" s="295"/>
      <c r="Q30" s="249"/>
      <c r="R30" s="249"/>
      <c r="S30" s="296"/>
    </row>
    <row r="31" spans="2:19" ht="12.75">
      <c r="B31" s="39">
        <f t="shared" si="3"/>
        <v>16</v>
      </c>
      <c r="C31" s="39" t="s">
        <v>67</v>
      </c>
      <c r="D31" s="44">
        <v>13064</v>
      </c>
      <c r="E31" s="45">
        <v>0.43</v>
      </c>
      <c r="F31" s="44">
        <v>20</v>
      </c>
      <c r="G31" s="44">
        <v>14</v>
      </c>
      <c r="H31" s="261">
        <f t="shared" si="0"/>
        <v>0.07825991524702151</v>
      </c>
      <c r="I31" s="123">
        <f t="shared" si="1"/>
        <v>0.3113979087160513</v>
      </c>
      <c r="J31" s="19">
        <v>0.464</v>
      </c>
      <c r="K31" s="20">
        <f t="shared" si="2"/>
        <v>2659.0531490690214</v>
      </c>
      <c r="L31" s="49"/>
      <c r="M31" s="49"/>
      <c r="N31" s="47"/>
      <c r="O31" s="49"/>
      <c r="P31" s="295"/>
      <c r="Q31" s="249"/>
      <c r="R31" s="249"/>
      <c r="S31" s="296"/>
    </row>
    <row r="32" spans="2:19" ht="12.75">
      <c r="B32" s="39">
        <f t="shared" si="3"/>
        <v>17</v>
      </c>
      <c r="C32" s="39" t="s">
        <v>68</v>
      </c>
      <c r="D32" s="44">
        <v>11180</v>
      </c>
      <c r="E32" s="45">
        <v>0.442</v>
      </c>
      <c r="F32" s="44">
        <v>20</v>
      </c>
      <c r="G32" s="44">
        <v>14.19</v>
      </c>
      <c r="H32" s="261">
        <f t="shared" si="0"/>
        <v>0.07868955158729932</v>
      </c>
      <c r="I32" s="123">
        <f t="shared" si="1"/>
        <v>0.2740363339152507</v>
      </c>
      <c r="J32" s="19">
        <v>0.464</v>
      </c>
      <c r="K32" s="20">
        <f t="shared" si="2"/>
        <v>2340.019493583442</v>
      </c>
      <c r="L32" s="49"/>
      <c r="M32" s="49"/>
      <c r="N32" s="47"/>
      <c r="O32" s="49"/>
      <c r="P32" s="295"/>
      <c r="Q32" s="249"/>
      <c r="R32" s="249"/>
      <c r="S32" s="296"/>
    </row>
    <row r="33" spans="2:19" ht="12.75">
      <c r="B33" s="39">
        <f t="shared" si="3"/>
        <v>18</v>
      </c>
      <c r="C33" s="39" t="s">
        <v>69</v>
      </c>
      <c r="D33" s="44">
        <v>10931</v>
      </c>
      <c r="E33" s="45">
        <v>0.442</v>
      </c>
      <c r="F33" s="44">
        <v>20</v>
      </c>
      <c r="G33" s="44">
        <v>14.19</v>
      </c>
      <c r="H33" s="261">
        <f t="shared" si="0"/>
        <v>0.07868955158729932</v>
      </c>
      <c r="I33" s="123">
        <f t="shared" si="1"/>
        <v>0.2679330202171381</v>
      </c>
      <c r="J33" s="19">
        <v>0.464</v>
      </c>
      <c r="K33" s="20">
        <f t="shared" si="2"/>
        <v>2287.902780354257</v>
      </c>
      <c r="L33" s="49"/>
      <c r="M33" s="49"/>
      <c r="N33" s="47"/>
      <c r="O33" s="49"/>
      <c r="P33" s="295"/>
      <c r="Q33" s="249"/>
      <c r="R33" s="249"/>
      <c r="S33" s="296"/>
    </row>
    <row r="34" spans="2:19" ht="12.75">
      <c r="B34" s="39">
        <f t="shared" si="3"/>
        <v>19</v>
      </c>
      <c r="C34" s="39" t="s">
        <v>70</v>
      </c>
      <c r="D34" s="44">
        <v>18531</v>
      </c>
      <c r="E34" s="45">
        <v>0.43</v>
      </c>
      <c r="F34" s="44">
        <v>20</v>
      </c>
      <c r="G34" s="44">
        <v>14.3</v>
      </c>
      <c r="H34" s="261">
        <f t="shared" si="0"/>
        <v>0.07893721962191363</v>
      </c>
      <c r="I34" s="123">
        <f t="shared" si="1"/>
        <v>0.4419886229809683</v>
      </c>
      <c r="J34" s="19">
        <v>0.464</v>
      </c>
      <c r="K34" s="20">
        <f t="shared" si="2"/>
        <v>3774.178332269718</v>
      </c>
      <c r="L34" s="49"/>
      <c r="M34" s="49"/>
      <c r="N34" s="47"/>
      <c r="O34" s="49"/>
      <c r="P34" s="295"/>
      <c r="Q34" s="249"/>
      <c r="R34" s="249"/>
      <c r="S34" s="87"/>
    </row>
    <row r="35" spans="2:19" ht="12.75">
      <c r="B35" s="39">
        <f t="shared" si="3"/>
        <v>20</v>
      </c>
      <c r="C35" s="39" t="s">
        <v>71</v>
      </c>
      <c r="D35" s="44">
        <v>19432</v>
      </c>
      <c r="E35" s="45">
        <v>0.43</v>
      </c>
      <c r="F35" s="44">
        <v>20</v>
      </c>
      <c r="G35" s="44">
        <v>14.5</v>
      </c>
      <c r="H35" s="261">
        <f t="shared" si="0"/>
        <v>0.0793855455761084</v>
      </c>
      <c r="I35" s="123">
        <f t="shared" si="1"/>
        <v>0.4636712403736384</v>
      </c>
      <c r="J35" s="19">
        <v>0.464</v>
      </c>
      <c r="K35" s="20">
        <f t="shared" si="2"/>
        <v>3959.3280408716823</v>
      </c>
      <c r="L35" s="49"/>
      <c r="M35" s="49"/>
      <c r="N35" s="47"/>
      <c r="O35" s="49"/>
      <c r="P35" s="295"/>
      <c r="Q35" s="249"/>
      <c r="R35" s="249"/>
      <c r="S35" s="87"/>
    </row>
    <row r="36" spans="2:19" ht="12.75">
      <c r="B36" s="39">
        <f t="shared" si="3"/>
        <v>21</v>
      </c>
      <c r="C36" s="39" t="s">
        <v>72</v>
      </c>
      <c r="D36" s="44">
        <v>3413</v>
      </c>
      <c r="E36" s="45">
        <v>0.49</v>
      </c>
      <c r="F36" s="44">
        <v>20</v>
      </c>
      <c r="G36" s="44">
        <v>14.5</v>
      </c>
      <c r="H36" s="261">
        <f t="shared" si="0"/>
        <v>0.0793855455761084</v>
      </c>
      <c r="I36" s="123">
        <f t="shared" si="1"/>
        <v>0.09280183636960153</v>
      </c>
      <c r="J36" s="19">
        <v>0.464</v>
      </c>
      <c r="K36" s="20">
        <f t="shared" si="2"/>
        <v>792.4427503557515</v>
      </c>
      <c r="L36" s="49"/>
      <c r="M36" s="49"/>
      <c r="N36" s="47"/>
      <c r="O36" s="49"/>
      <c r="P36" s="295"/>
      <c r="Q36" s="249"/>
      <c r="R36" s="249"/>
      <c r="S36" s="87"/>
    </row>
    <row r="37" spans="2:19" s="50" customFormat="1" ht="15">
      <c r="B37" s="51"/>
      <c r="C37" s="567" t="s">
        <v>73</v>
      </c>
      <c r="D37" s="567"/>
      <c r="E37" s="567"/>
      <c r="F37" s="567"/>
      <c r="G37" s="256"/>
      <c r="H37" s="257"/>
      <c r="I37" s="258">
        <f>SUM(I38:I60)</f>
        <v>2.8706125157451816</v>
      </c>
      <c r="J37" s="259"/>
      <c r="K37" s="260">
        <f>SUM(K38:K60)</f>
        <v>24512.403699889437</v>
      </c>
      <c r="L37" s="294"/>
      <c r="M37" s="294"/>
      <c r="N37" s="294"/>
      <c r="O37" s="82"/>
      <c r="P37" s="82"/>
      <c r="Q37" s="82"/>
      <c r="R37" s="82"/>
      <c r="S37" s="78"/>
    </row>
    <row r="38" spans="2:19" ht="18.75" customHeight="1">
      <c r="B38" s="39">
        <f>SUM(B36+1)</f>
        <v>22</v>
      </c>
      <c r="C38" s="17" t="s">
        <v>74</v>
      </c>
      <c r="D38" s="17">
        <v>24110</v>
      </c>
      <c r="E38" s="52">
        <v>0.43</v>
      </c>
      <c r="F38" s="53">
        <v>20</v>
      </c>
      <c r="G38" s="17">
        <v>15</v>
      </c>
      <c r="H38" s="121">
        <f aca="true" t="shared" si="4" ref="H38:H60">0.01*SQRT(2*9.81*G38*(1-(273-33)/(273+F38))+11.56)</f>
        <v>0.08049543687912859</v>
      </c>
      <c r="I38" s="123">
        <f aca="true" t="shared" si="5" ref="I38:I60">0.97*D38*E38*(1+H38)*(F38+33)/1000000</f>
        <v>0.5758855838211369</v>
      </c>
      <c r="J38" s="19">
        <v>0.464</v>
      </c>
      <c r="K38" s="20">
        <f aca="true" t="shared" si="6" ref="K38:K60">I38*J38*24*213*3.6</f>
        <v>4917.535835346196</v>
      </c>
      <c r="L38" s="49"/>
      <c r="M38" s="49"/>
      <c r="N38" s="49"/>
      <c r="O38" s="249"/>
      <c r="P38" s="295"/>
      <c r="Q38" s="249"/>
      <c r="R38" s="249"/>
      <c r="S38" s="87"/>
    </row>
    <row r="39" spans="2:19" ht="19.5" customHeight="1">
      <c r="B39" s="39">
        <f aca="true" t="shared" si="7" ref="B39:B60">SUM(B38+1)</f>
        <v>23</v>
      </c>
      <c r="C39" s="17" t="s">
        <v>75</v>
      </c>
      <c r="D39" s="17">
        <v>883</v>
      </c>
      <c r="E39" s="52">
        <v>0.505</v>
      </c>
      <c r="F39" s="53">
        <v>20</v>
      </c>
      <c r="G39" s="17">
        <v>15</v>
      </c>
      <c r="H39" s="121">
        <f t="shared" si="4"/>
        <v>0.08049543687912859</v>
      </c>
      <c r="I39" s="123">
        <f t="shared" si="5"/>
        <v>0.024769806999855534</v>
      </c>
      <c r="J39" s="19">
        <v>0.464</v>
      </c>
      <c r="K39" s="20">
        <f t="shared" si="6"/>
        <v>211.5114824514</v>
      </c>
      <c r="L39" s="49"/>
      <c r="M39" s="49"/>
      <c r="N39" s="49"/>
      <c r="O39" s="249"/>
      <c r="P39" s="295"/>
      <c r="Q39" s="249"/>
      <c r="R39" s="249"/>
      <c r="S39" s="87"/>
    </row>
    <row r="40" spans="2:19" ht="21" customHeight="1">
      <c r="B40" s="39">
        <f t="shared" si="7"/>
        <v>24</v>
      </c>
      <c r="C40" s="17" t="s">
        <v>76</v>
      </c>
      <c r="D40" s="17">
        <v>5383</v>
      </c>
      <c r="E40" s="52">
        <v>0.503</v>
      </c>
      <c r="F40" s="53">
        <v>20</v>
      </c>
      <c r="G40" s="17">
        <v>15</v>
      </c>
      <c r="H40" s="121">
        <f t="shared" si="4"/>
        <v>0.08049543687912859</v>
      </c>
      <c r="I40" s="123">
        <f t="shared" si="5"/>
        <v>0.15040521882724694</v>
      </c>
      <c r="J40" s="19">
        <v>0.464</v>
      </c>
      <c r="K40" s="20">
        <f t="shared" si="6"/>
        <v>1284.3229179284185</v>
      </c>
      <c r="L40" s="49"/>
      <c r="M40" s="49"/>
      <c r="N40" s="49"/>
      <c r="O40" s="249"/>
      <c r="P40" s="295"/>
      <c r="Q40" s="249"/>
      <c r="R40" s="249"/>
      <c r="S40" s="87"/>
    </row>
    <row r="41" spans="2:19" ht="19.5" customHeight="1">
      <c r="B41" s="39">
        <f t="shared" si="7"/>
        <v>25</v>
      </c>
      <c r="C41" s="17" t="s">
        <v>77</v>
      </c>
      <c r="D41" s="17">
        <v>5645</v>
      </c>
      <c r="E41" s="52">
        <v>0.508</v>
      </c>
      <c r="F41" s="53">
        <v>20</v>
      </c>
      <c r="G41" s="17">
        <v>15</v>
      </c>
      <c r="H41" s="121">
        <f t="shared" si="4"/>
        <v>0.08049543687912859</v>
      </c>
      <c r="I41" s="123">
        <f t="shared" si="5"/>
        <v>0.15929355312381444</v>
      </c>
      <c r="J41" s="19">
        <v>0.464</v>
      </c>
      <c r="K41" s="20">
        <f t="shared" si="6"/>
        <v>1360.2211582175564</v>
      </c>
      <c r="L41" s="49"/>
      <c r="M41" s="49"/>
      <c r="N41" s="49"/>
      <c r="O41" s="249"/>
      <c r="P41" s="295"/>
      <c r="Q41" s="249"/>
      <c r="R41" s="249"/>
      <c r="S41" s="87"/>
    </row>
    <row r="42" spans="2:19" ht="12.75">
      <c r="B42" s="39">
        <f t="shared" si="7"/>
        <v>26</v>
      </c>
      <c r="C42" s="39" t="s">
        <v>78</v>
      </c>
      <c r="D42" s="18">
        <v>636</v>
      </c>
      <c r="E42" s="19">
        <v>0.798</v>
      </c>
      <c r="F42" s="18">
        <v>20</v>
      </c>
      <c r="G42" s="18">
        <v>3</v>
      </c>
      <c r="H42" s="121">
        <f t="shared" si="4"/>
        <v>0.04712433629954225</v>
      </c>
      <c r="I42" s="123">
        <f t="shared" si="5"/>
        <v>0.027321583345088045</v>
      </c>
      <c r="J42" s="19">
        <v>0.464</v>
      </c>
      <c r="K42" s="20">
        <f t="shared" si="6"/>
        <v>233.3013170539745</v>
      </c>
      <c r="L42" s="49"/>
      <c r="M42" s="49"/>
      <c r="N42" s="49"/>
      <c r="O42" s="249"/>
      <c r="P42" s="295"/>
      <c r="Q42" s="249"/>
      <c r="R42" s="249"/>
      <c r="S42" s="87"/>
    </row>
    <row r="43" spans="2:19" ht="12.75">
      <c r="B43" s="39">
        <f t="shared" si="7"/>
        <v>27</v>
      </c>
      <c r="C43" s="39" t="s">
        <v>79</v>
      </c>
      <c r="D43" s="18">
        <v>650</v>
      </c>
      <c r="E43" s="19">
        <v>0.797</v>
      </c>
      <c r="F43" s="18">
        <v>20</v>
      </c>
      <c r="G43" s="18">
        <v>3</v>
      </c>
      <c r="H43" s="121">
        <f t="shared" si="4"/>
        <v>0.04712433629954225</v>
      </c>
      <c r="I43" s="123">
        <f t="shared" si="5"/>
        <v>0.027888010616011063</v>
      </c>
      <c r="J43" s="19">
        <v>0.464</v>
      </c>
      <c r="K43" s="20">
        <f t="shared" si="6"/>
        <v>238.13808755341873</v>
      </c>
      <c r="L43" s="49"/>
      <c r="M43" s="49"/>
      <c r="N43" s="49"/>
      <c r="O43" s="249"/>
      <c r="P43" s="295"/>
      <c r="Q43" s="249"/>
      <c r="R43" s="249"/>
      <c r="S43" s="87"/>
    </row>
    <row r="44" spans="2:19" ht="12.75">
      <c r="B44" s="39">
        <f t="shared" si="7"/>
        <v>28</v>
      </c>
      <c r="C44" s="39" t="s">
        <v>80</v>
      </c>
      <c r="D44" s="18">
        <v>13654</v>
      </c>
      <c r="E44" s="19">
        <v>0.43</v>
      </c>
      <c r="F44" s="18">
        <v>20</v>
      </c>
      <c r="G44" s="18">
        <v>14</v>
      </c>
      <c r="H44" s="121">
        <f t="shared" si="4"/>
        <v>0.07825991524702151</v>
      </c>
      <c r="I44" s="123">
        <f t="shared" si="5"/>
        <v>0.3254613476430621</v>
      </c>
      <c r="J44" s="19">
        <v>0.464</v>
      </c>
      <c r="K44" s="20">
        <f t="shared" si="6"/>
        <v>2779.142046646388</v>
      </c>
      <c r="L44" s="49"/>
      <c r="M44" s="49"/>
      <c r="N44" s="49"/>
      <c r="O44" s="249"/>
      <c r="P44" s="295"/>
      <c r="Q44" s="249"/>
      <c r="R44" s="249"/>
      <c r="S44" s="296"/>
    </row>
    <row r="45" spans="2:19" ht="12.75">
      <c r="B45" s="39">
        <f t="shared" si="7"/>
        <v>29</v>
      </c>
      <c r="C45" s="39" t="s">
        <v>81</v>
      </c>
      <c r="D45" s="18">
        <v>16572</v>
      </c>
      <c r="E45" s="19">
        <v>0.43</v>
      </c>
      <c r="F45" s="18">
        <v>20</v>
      </c>
      <c r="G45" s="18">
        <v>14.15</v>
      </c>
      <c r="H45" s="121">
        <f t="shared" si="4"/>
        <v>0.078599296994659</v>
      </c>
      <c r="I45" s="123">
        <f t="shared" si="5"/>
        <v>0.395140110500044</v>
      </c>
      <c r="J45" s="19">
        <v>0.464</v>
      </c>
      <c r="K45" s="20">
        <f t="shared" si="6"/>
        <v>3374.134911441247</v>
      </c>
      <c r="L45" s="49"/>
      <c r="M45" s="49"/>
      <c r="N45" s="49"/>
      <c r="O45" s="249"/>
      <c r="P45" s="295"/>
      <c r="Q45" s="249"/>
      <c r="R45" s="249"/>
      <c r="S45" s="296"/>
    </row>
    <row r="46" spans="2:19" ht="12.75">
      <c r="B46" s="39">
        <f t="shared" si="7"/>
        <v>30</v>
      </c>
      <c r="C46" s="39" t="s">
        <v>82</v>
      </c>
      <c r="D46" s="18">
        <v>6043</v>
      </c>
      <c r="E46" s="19">
        <v>0.499</v>
      </c>
      <c r="F46" s="18">
        <v>20</v>
      </c>
      <c r="G46" s="18">
        <v>14.1</v>
      </c>
      <c r="H46" s="121">
        <f t="shared" si="4"/>
        <v>0.07848633280297959</v>
      </c>
      <c r="I46" s="123">
        <f t="shared" si="5"/>
        <v>0.16719196020068738</v>
      </c>
      <c r="J46" s="19">
        <v>0.464</v>
      </c>
      <c r="K46" s="20">
        <f t="shared" si="6"/>
        <v>1427.6663260318949</v>
      </c>
      <c r="L46" s="49"/>
      <c r="M46" s="49"/>
      <c r="N46" s="49"/>
      <c r="O46" s="249"/>
      <c r="P46" s="295"/>
      <c r="Q46" s="249"/>
      <c r="R46" s="249"/>
      <c r="S46" s="296"/>
    </row>
    <row r="47" spans="2:19" ht="12.75">
      <c r="B47" s="39">
        <f t="shared" si="7"/>
        <v>31</v>
      </c>
      <c r="C47" s="39" t="s">
        <v>83</v>
      </c>
      <c r="D47" s="18">
        <v>6838</v>
      </c>
      <c r="E47" s="19">
        <v>0.49</v>
      </c>
      <c r="F47" s="18">
        <v>20</v>
      </c>
      <c r="G47" s="18">
        <v>14.25</v>
      </c>
      <c r="H47" s="121">
        <f t="shared" si="4"/>
        <v>0.07882473971059903</v>
      </c>
      <c r="I47" s="123">
        <f t="shared" si="5"/>
        <v>0.1858333592350668</v>
      </c>
      <c r="J47" s="19">
        <v>0.464</v>
      </c>
      <c r="K47" s="20">
        <f t="shared" si="6"/>
        <v>1586.8468131770987</v>
      </c>
      <c r="L47" s="49"/>
      <c r="M47" s="49"/>
      <c r="N47" s="49"/>
      <c r="O47" s="249"/>
      <c r="P47" s="295"/>
      <c r="Q47" s="249"/>
      <c r="R47" s="249"/>
      <c r="S47" s="296"/>
    </row>
    <row r="48" spans="2:19" ht="12.75">
      <c r="B48" s="39">
        <f t="shared" si="7"/>
        <v>32</v>
      </c>
      <c r="C48" s="39" t="s">
        <v>84</v>
      </c>
      <c r="D48" s="18">
        <v>3374</v>
      </c>
      <c r="E48" s="19">
        <v>0.553</v>
      </c>
      <c r="F48" s="18">
        <v>20</v>
      </c>
      <c r="G48" s="18">
        <v>8.55</v>
      </c>
      <c r="H48" s="121">
        <f t="shared" si="4"/>
        <v>0.0647333280023993</v>
      </c>
      <c r="I48" s="123">
        <f t="shared" si="5"/>
        <v>0.10213125341920798</v>
      </c>
      <c r="J48" s="19">
        <v>0.464</v>
      </c>
      <c r="K48" s="20">
        <f t="shared" si="6"/>
        <v>872.107433676907</v>
      </c>
      <c r="L48" s="49"/>
      <c r="M48" s="49"/>
      <c r="N48" s="49"/>
      <c r="O48" s="249"/>
      <c r="P48" s="295"/>
      <c r="Q48" s="249"/>
      <c r="R48" s="249"/>
      <c r="S48" s="296"/>
    </row>
    <row r="49" spans="2:19" ht="12.75">
      <c r="B49" s="39">
        <f t="shared" si="7"/>
        <v>33</v>
      </c>
      <c r="C49" s="39" t="s">
        <v>85</v>
      </c>
      <c r="D49" s="18">
        <v>3656</v>
      </c>
      <c r="E49" s="19">
        <v>0.547</v>
      </c>
      <c r="F49" s="18">
        <v>20</v>
      </c>
      <c r="G49" s="18">
        <v>8.55</v>
      </c>
      <c r="H49" s="121">
        <f t="shared" si="4"/>
        <v>0.0647333280023993</v>
      </c>
      <c r="I49" s="123">
        <f t="shared" si="5"/>
        <v>0.10946668481122074</v>
      </c>
      <c r="J49" s="19">
        <v>0.464</v>
      </c>
      <c r="K49" s="20">
        <f t="shared" si="6"/>
        <v>934.745304377886</v>
      </c>
      <c r="L49" s="49"/>
      <c r="M49" s="49"/>
      <c r="N49" s="49"/>
      <c r="O49" s="249"/>
      <c r="P49" s="295"/>
      <c r="Q49" s="249"/>
      <c r="R49" s="249"/>
      <c r="S49" s="296"/>
    </row>
    <row r="50" spans="2:19" ht="12.75">
      <c r="B50" s="39">
        <f t="shared" si="7"/>
        <v>34</v>
      </c>
      <c r="C50" s="39" t="s">
        <v>86</v>
      </c>
      <c r="D50" s="18">
        <v>745</v>
      </c>
      <c r="E50" s="19">
        <v>0.786</v>
      </c>
      <c r="F50" s="18">
        <v>20</v>
      </c>
      <c r="G50" s="18">
        <v>5.6</v>
      </c>
      <c r="H50" s="121">
        <f t="shared" si="4"/>
        <v>0.05606644035239259</v>
      </c>
      <c r="I50" s="123">
        <f t="shared" si="5"/>
        <v>0.0317919864377803</v>
      </c>
      <c r="J50" s="19">
        <v>0.464</v>
      </c>
      <c r="K50" s="20">
        <f t="shared" si="6"/>
        <v>271.47446815265596</v>
      </c>
      <c r="L50" s="49"/>
      <c r="M50" s="49"/>
      <c r="N50" s="49"/>
      <c r="O50" s="249"/>
      <c r="P50" s="295"/>
      <c r="Q50" s="249"/>
      <c r="R50" s="249"/>
      <c r="S50" s="296"/>
    </row>
    <row r="51" spans="2:19" ht="12.75">
      <c r="B51" s="39">
        <f t="shared" si="7"/>
        <v>35</v>
      </c>
      <c r="C51" s="39" t="s">
        <v>87</v>
      </c>
      <c r="D51" s="18">
        <v>2354</v>
      </c>
      <c r="E51" s="19">
        <v>0.599</v>
      </c>
      <c r="F51" s="18">
        <v>20</v>
      </c>
      <c r="G51" s="18">
        <v>8.6</v>
      </c>
      <c r="H51" s="121">
        <f t="shared" si="4"/>
        <v>0.06487024591799195</v>
      </c>
      <c r="I51" s="123">
        <f t="shared" si="5"/>
        <v>0.07719293914217776</v>
      </c>
      <c r="J51" s="19">
        <v>0.464</v>
      </c>
      <c r="K51" s="20">
        <f t="shared" si="6"/>
        <v>659.1570532962953</v>
      </c>
      <c r="L51" s="49"/>
      <c r="M51" s="49"/>
      <c r="N51" s="49"/>
      <c r="O51" s="249"/>
      <c r="P51" s="295"/>
      <c r="Q51" s="249"/>
      <c r="R51" s="249"/>
      <c r="S51" s="296"/>
    </row>
    <row r="52" spans="2:19" ht="12.75">
      <c r="B52" s="39">
        <f t="shared" si="7"/>
        <v>36</v>
      </c>
      <c r="C52" s="39" t="s">
        <v>88</v>
      </c>
      <c r="D52" s="18">
        <v>4374</v>
      </c>
      <c r="E52" s="19">
        <v>0.539</v>
      </c>
      <c r="F52" s="18">
        <v>20</v>
      </c>
      <c r="G52" s="18">
        <v>8.55</v>
      </c>
      <c r="H52" s="121">
        <f t="shared" si="4"/>
        <v>0.0647333280023993</v>
      </c>
      <c r="I52" s="123">
        <f t="shared" si="5"/>
        <v>0.12904940193843617</v>
      </c>
      <c r="J52" s="19">
        <v>0.464</v>
      </c>
      <c r="K52" s="20">
        <f t="shared" si="6"/>
        <v>1101.963786541591</v>
      </c>
      <c r="L52" s="49"/>
      <c r="M52" s="49"/>
      <c r="N52" s="49"/>
      <c r="O52" s="249"/>
      <c r="P52" s="295"/>
      <c r="Q52" s="249"/>
      <c r="R52" s="249"/>
      <c r="S52" s="296"/>
    </row>
    <row r="53" spans="2:19" ht="12.75">
      <c r="B53" s="39">
        <f t="shared" si="7"/>
        <v>37</v>
      </c>
      <c r="C53" s="39" t="s">
        <v>89</v>
      </c>
      <c r="D53" s="18">
        <v>4331</v>
      </c>
      <c r="E53" s="19">
        <v>0.539</v>
      </c>
      <c r="F53" s="18">
        <v>20</v>
      </c>
      <c r="G53" s="18">
        <v>8.55</v>
      </c>
      <c r="H53" s="121">
        <f t="shared" si="4"/>
        <v>0.0647333280023993</v>
      </c>
      <c r="I53" s="123">
        <f t="shared" si="5"/>
        <v>0.1277807406939568</v>
      </c>
      <c r="J53" s="19">
        <v>0.464</v>
      </c>
      <c r="K53" s="20">
        <f t="shared" si="6"/>
        <v>1091.130580592508</v>
      </c>
      <c r="L53" s="49"/>
      <c r="M53" s="49"/>
      <c r="N53" s="49"/>
      <c r="O53" s="249"/>
      <c r="P53" s="295"/>
      <c r="Q53" s="249"/>
      <c r="R53" s="249"/>
      <c r="S53" s="296"/>
    </row>
    <row r="54" spans="2:19" ht="12.75">
      <c r="B54" s="39">
        <f t="shared" si="7"/>
        <v>38</v>
      </c>
      <c r="C54" s="39" t="s">
        <v>90</v>
      </c>
      <c r="D54" s="18">
        <v>2694</v>
      </c>
      <c r="E54" s="19">
        <v>0.596</v>
      </c>
      <c r="F54" s="18">
        <v>20</v>
      </c>
      <c r="G54" s="18">
        <v>8.8</v>
      </c>
      <c r="H54" s="121">
        <f t="shared" si="4"/>
        <v>0.06541505186299947</v>
      </c>
      <c r="I54" s="123">
        <f t="shared" si="5"/>
        <v>0.08794482378952162</v>
      </c>
      <c r="J54" s="19">
        <v>0.464</v>
      </c>
      <c r="K54" s="20">
        <f t="shared" si="6"/>
        <v>750.9683080597824</v>
      </c>
      <c r="L54" s="49"/>
      <c r="M54" s="49"/>
      <c r="N54" s="49"/>
      <c r="O54" s="249"/>
      <c r="P54" s="295"/>
      <c r="Q54" s="249"/>
      <c r="R54" s="249"/>
      <c r="S54" s="296"/>
    </row>
    <row r="55" spans="2:19" ht="12.75">
      <c r="B55" s="39">
        <f t="shared" si="7"/>
        <v>39</v>
      </c>
      <c r="C55" s="39" t="s">
        <v>91</v>
      </c>
      <c r="D55" s="18">
        <v>270</v>
      </c>
      <c r="E55" s="19">
        <v>0.921</v>
      </c>
      <c r="F55" s="18">
        <v>20</v>
      </c>
      <c r="G55" s="18">
        <v>2.9</v>
      </c>
      <c r="H55" s="121">
        <f t="shared" si="4"/>
        <v>0.04674626155408876</v>
      </c>
      <c r="I55" s="123">
        <f t="shared" si="5"/>
        <v>0.013381734736966286</v>
      </c>
      <c r="J55" s="19">
        <v>0.464</v>
      </c>
      <c r="K55" s="20">
        <f t="shared" si="6"/>
        <v>114.26776769006082</v>
      </c>
      <c r="L55" s="49"/>
      <c r="M55" s="49"/>
      <c r="N55" s="49"/>
      <c r="O55" s="249"/>
      <c r="P55" s="295"/>
      <c r="Q55" s="249"/>
      <c r="R55" s="249"/>
      <c r="S55" s="296"/>
    </row>
    <row r="56" spans="2:19" ht="12.75">
      <c r="B56" s="39">
        <f t="shared" si="7"/>
        <v>40</v>
      </c>
      <c r="C56" s="39" t="s">
        <v>92</v>
      </c>
      <c r="D56" s="18">
        <v>284</v>
      </c>
      <c r="E56" s="19">
        <v>0.81</v>
      </c>
      <c r="F56" s="18">
        <v>20</v>
      </c>
      <c r="G56" s="18">
        <v>2.93</v>
      </c>
      <c r="H56" s="121">
        <f t="shared" si="4"/>
        <v>0.046860004268032246</v>
      </c>
      <c r="I56" s="123">
        <f t="shared" si="5"/>
        <v>0.012380539511379272</v>
      </c>
      <c r="J56" s="19">
        <v>0.464</v>
      </c>
      <c r="K56" s="20">
        <f t="shared" si="6"/>
        <v>105.71847675741817</v>
      </c>
      <c r="L56" s="49"/>
      <c r="M56" s="49"/>
      <c r="N56" s="49"/>
      <c r="O56" s="249"/>
      <c r="P56" s="295"/>
      <c r="Q56" s="249"/>
      <c r="R56" s="249"/>
      <c r="S56" s="296"/>
    </row>
    <row r="57" spans="2:19" ht="12.75">
      <c r="B57" s="39">
        <f t="shared" si="7"/>
        <v>41</v>
      </c>
      <c r="C57" s="39" t="s">
        <v>93</v>
      </c>
      <c r="D57" s="18">
        <v>2549</v>
      </c>
      <c r="E57" s="19">
        <v>0.603</v>
      </c>
      <c r="F57" s="18">
        <v>20</v>
      </c>
      <c r="G57" s="18">
        <v>8.55</v>
      </c>
      <c r="H57" s="121">
        <f t="shared" si="4"/>
        <v>0.0647333280023993</v>
      </c>
      <c r="I57" s="123">
        <f t="shared" si="5"/>
        <v>0.0841347870666298</v>
      </c>
      <c r="J57" s="19">
        <v>0.464</v>
      </c>
      <c r="K57" s="20">
        <f t="shared" si="6"/>
        <v>718.4340813918951</v>
      </c>
      <c r="L57" s="49"/>
      <c r="M57" s="49"/>
      <c r="N57" s="49"/>
      <c r="O57" s="249"/>
      <c r="P57" s="295"/>
      <c r="Q57" s="249"/>
      <c r="R57" s="249"/>
      <c r="S57" s="296"/>
    </row>
    <row r="58" spans="2:19" ht="12.75">
      <c r="B58" s="39">
        <f t="shared" si="7"/>
        <v>42</v>
      </c>
      <c r="C58" s="39" t="s">
        <v>94</v>
      </c>
      <c r="D58" s="18">
        <v>301</v>
      </c>
      <c r="E58" s="19">
        <v>0.907</v>
      </c>
      <c r="F58" s="18">
        <v>20</v>
      </c>
      <c r="G58" s="18">
        <v>2.9</v>
      </c>
      <c r="H58" s="121">
        <f t="shared" si="4"/>
        <v>0.04674626155408876</v>
      </c>
      <c r="I58" s="123">
        <f t="shared" si="5"/>
        <v>0.014691387201250471</v>
      </c>
      <c r="J58" s="19">
        <v>0.464</v>
      </c>
      <c r="K58" s="20">
        <f t="shared" si="6"/>
        <v>125.45100114111246</v>
      </c>
      <c r="L58" s="49"/>
      <c r="M58" s="49"/>
      <c r="N58" s="49"/>
      <c r="O58" s="249"/>
      <c r="P58" s="295"/>
      <c r="Q58" s="249"/>
      <c r="R58" s="249"/>
      <c r="S58" s="296"/>
    </row>
    <row r="59" spans="2:19" ht="12.75">
      <c r="B59" s="39">
        <f t="shared" si="7"/>
        <v>43</v>
      </c>
      <c r="C59" s="39" t="s">
        <v>95</v>
      </c>
      <c r="D59" s="18">
        <v>296</v>
      </c>
      <c r="E59" s="19">
        <v>0.909</v>
      </c>
      <c r="F59" s="18">
        <v>20</v>
      </c>
      <c r="G59" s="18">
        <v>2.9</v>
      </c>
      <c r="H59" s="121">
        <f t="shared" si="4"/>
        <v>0.04674626155408876</v>
      </c>
      <c r="I59" s="123">
        <f t="shared" si="5"/>
        <v>0.014479201653866961</v>
      </c>
      <c r="J59" s="19">
        <v>0.464</v>
      </c>
      <c r="K59" s="20">
        <f t="shared" si="6"/>
        <v>123.63913075867025</v>
      </c>
      <c r="L59" s="49"/>
      <c r="M59" s="49"/>
      <c r="N59" s="49"/>
      <c r="O59" s="249"/>
      <c r="P59" s="295"/>
      <c r="Q59" s="249"/>
      <c r="R59" s="249"/>
      <c r="S59" s="296"/>
    </row>
    <row r="60" spans="2:19" ht="12.75">
      <c r="B60" s="39">
        <f t="shared" si="7"/>
        <v>44</v>
      </c>
      <c r="C60" s="39" t="s">
        <v>96</v>
      </c>
      <c r="D60" s="18">
        <v>621</v>
      </c>
      <c r="E60" s="19">
        <v>0.8</v>
      </c>
      <c r="F60" s="18">
        <v>20</v>
      </c>
      <c r="G60" s="18">
        <v>5.9</v>
      </c>
      <c r="H60" s="121">
        <f t="shared" si="4"/>
        <v>0.05700803488066951</v>
      </c>
      <c r="I60" s="123">
        <f t="shared" si="5"/>
        <v>0.02699650103077332</v>
      </c>
      <c r="J60" s="19">
        <v>0.464</v>
      </c>
      <c r="K60" s="20">
        <f t="shared" si="6"/>
        <v>230.52541160506078</v>
      </c>
      <c r="L60" s="49"/>
      <c r="M60" s="49"/>
      <c r="N60" s="49"/>
      <c r="O60" s="249"/>
      <c r="P60" s="295"/>
      <c r="Q60" s="249"/>
      <c r="R60" s="249"/>
      <c r="S60" s="296"/>
    </row>
    <row r="61" spans="2:19" s="50" customFormat="1" ht="15" customHeight="1">
      <c r="B61" s="51"/>
      <c r="C61" s="567" t="s">
        <v>97</v>
      </c>
      <c r="D61" s="567"/>
      <c r="E61" s="567"/>
      <c r="F61" s="567"/>
      <c r="G61" s="256"/>
      <c r="H61" s="257"/>
      <c r="I61" s="258">
        <f>SUM(I63:I71)</f>
        <v>0.20766574991970993</v>
      </c>
      <c r="J61" s="259"/>
      <c r="K61" s="260">
        <f>SUM(K63:K71)</f>
        <v>1773.2754486199965</v>
      </c>
      <c r="L61" s="294"/>
      <c r="M61" s="294"/>
      <c r="N61" s="294"/>
      <c r="O61" s="82"/>
      <c r="P61" s="249"/>
      <c r="Q61" s="82"/>
      <c r="R61" s="82"/>
      <c r="S61" s="297"/>
    </row>
    <row r="62" spans="2:19" ht="14.25">
      <c r="B62" s="39">
        <f>SUM(B59+1)</f>
        <v>44</v>
      </c>
      <c r="C62" s="39" t="s">
        <v>98</v>
      </c>
      <c r="D62" s="32">
        <v>0</v>
      </c>
      <c r="E62" s="33">
        <v>0.9530000000000001</v>
      </c>
      <c r="F62" s="18">
        <v>20</v>
      </c>
      <c r="G62" s="18">
        <v>2.9</v>
      </c>
      <c r="H62" s="121">
        <f aca="true" t="shared" si="8" ref="H62:H71">0.01*SQRT(2*9.81*G62*(1-(273-33)/(273+F62))+11.56)</f>
        <v>0.04674626155408876</v>
      </c>
      <c r="I62" s="123">
        <f aca="true" t="shared" si="9" ref="I62:I71">0.97*D62*E62*(1+H62)*(F62+33)/1000000</f>
        <v>0</v>
      </c>
      <c r="J62" s="19">
        <v>0.464</v>
      </c>
      <c r="K62" s="20">
        <f aca="true" t="shared" si="10" ref="K62:K71">I62*J62*24*213*3.6</f>
        <v>0</v>
      </c>
      <c r="L62" s="49"/>
      <c r="M62" s="49"/>
      <c r="N62" s="49"/>
      <c r="O62" s="249"/>
      <c r="P62" s="295"/>
      <c r="Q62" s="249"/>
      <c r="R62" s="82"/>
      <c r="S62" s="296"/>
    </row>
    <row r="63" spans="2:19" ht="14.25">
      <c r="B63" s="39">
        <f>SUM(B60+1)</f>
        <v>45</v>
      </c>
      <c r="C63" s="39" t="s">
        <v>99</v>
      </c>
      <c r="D63" s="32">
        <v>202</v>
      </c>
      <c r="E63" s="33">
        <v>0.9530000000000001</v>
      </c>
      <c r="F63" s="18">
        <v>20</v>
      </c>
      <c r="G63" s="18">
        <v>2.9</v>
      </c>
      <c r="H63" s="121">
        <f t="shared" si="8"/>
        <v>0.04674626155408876</v>
      </c>
      <c r="I63" s="123">
        <f t="shared" si="9"/>
        <v>0.010359368750852263</v>
      </c>
      <c r="J63" s="19">
        <v>0.464</v>
      </c>
      <c r="K63" s="20">
        <f t="shared" si="10"/>
        <v>88.45952823799755</v>
      </c>
      <c r="L63" s="49"/>
      <c r="M63" s="49"/>
      <c r="N63" s="49"/>
      <c r="O63" s="249"/>
      <c r="P63" s="295"/>
      <c r="Q63" s="249"/>
      <c r="R63" s="82"/>
      <c r="S63" s="296"/>
    </row>
    <row r="64" spans="2:19" ht="20.25" customHeight="1">
      <c r="B64" s="39">
        <f aca="true" t="shared" si="11" ref="B64:B71">SUM(B63+1)</f>
        <v>46</v>
      </c>
      <c r="C64" s="17" t="s">
        <v>100</v>
      </c>
      <c r="D64" s="53">
        <v>379</v>
      </c>
      <c r="E64" s="17">
        <v>0.814</v>
      </c>
      <c r="F64" s="53">
        <v>20</v>
      </c>
      <c r="G64" s="53">
        <v>3</v>
      </c>
      <c r="H64" s="121">
        <f t="shared" si="8"/>
        <v>0.04712433629954225</v>
      </c>
      <c r="I64" s="123">
        <f t="shared" si="9"/>
        <v>0.01660769926281847</v>
      </c>
      <c r="J64" s="19">
        <v>0.464</v>
      </c>
      <c r="K64" s="20">
        <f t="shared" si="10"/>
        <v>141.81455233810442</v>
      </c>
      <c r="L64" s="49"/>
      <c r="M64" s="49"/>
      <c r="N64" s="49"/>
      <c r="O64" s="249"/>
      <c r="P64" s="295"/>
      <c r="Q64" s="249"/>
      <c r="R64" s="249"/>
      <c r="S64" s="296"/>
    </row>
    <row r="65" spans="2:19" ht="12.75">
      <c r="B65" s="39">
        <f t="shared" si="11"/>
        <v>47</v>
      </c>
      <c r="C65" s="39" t="s">
        <v>101</v>
      </c>
      <c r="D65" s="32">
        <v>279</v>
      </c>
      <c r="E65" s="33">
        <v>0.917</v>
      </c>
      <c r="F65" s="18">
        <v>20</v>
      </c>
      <c r="G65" s="18">
        <v>2.9</v>
      </c>
      <c r="H65" s="121">
        <f t="shared" si="8"/>
        <v>0.04674626155408876</v>
      </c>
      <c r="I65" s="123">
        <f t="shared" si="9"/>
        <v>0.01376773700208978</v>
      </c>
      <c r="J65" s="19">
        <v>0.464</v>
      </c>
      <c r="K65" s="20">
        <f t="shared" si="10"/>
        <v>117.56387376494241</v>
      </c>
      <c r="L65" s="49"/>
      <c r="M65" s="49"/>
      <c r="N65" s="49"/>
      <c r="O65" s="249"/>
      <c r="P65" s="295"/>
      <c r="Q65" s="249"/>
      <c r="R65" s="249"/>
      <c r="S65" s="296"/>
    </row>
    <row r="66" spans="2:19" ht="12.75">
      <c r="B66" s="39">
        <f t="shared" si="11"/>
        <v>48</v>
      </c>
      <c r="C66" s="39" t="s">
        <v>102</v>
      </c>
      <c r="D66" s="32">
        <v>138</v>
      </c>
      <c r="E66" s="33">
        <v>0.917</v>
      </c>
      <c r="F66" s="18">
        <v>20</v>
      </c>
      <c r="G66" s="18">
        <v>5.6</v>
      </c>
      <c r="H66" s="121">
        <f t="shared" si="8"/>
        <v>0.05606644035239259</v>
      </c>
      <c r="I66" s="123">
        <f t="shared" si="9"/>
        <v>0.006870482975144468</v>
      </c>
      <c r="J66" s="19">
        <v>0.464</v>
      </c>
      <c r="K66" s="20">
        <f t="shared" si="10"/>
        <v>58.667636741714915</v>
      </c>
      <c r="L66" s="49"/>
      <c r="M66" s="49"/>
      <c r="N66" s="49"/>
      <c r="O66" s="249"/>
      <c r="P66" s="295"/>
      <c r="Q66" s="249"/>
      <c r="R66" s="249"/>
      <c r="S66" s="87"/>
    </row>
    <row r="67" spans="2:19" ht="22.5" customHeight="1">
      <c r="B67" s="39">
        <f t="shared" si="11"/>
        <v>49</v>
      </c>
      <c r="C67" s="17" t="s">
        <v>103</v>
      </c>
      <c r="D67" s="53">
        <v>287</v>
      </c>
      <c r="E67" s="17">
        <v>0.913</v>
      </c>
      <c r="F67" s="53">
        <v>20</v>
      </c>
      <c r="G67" s="53">
        <v>3</v>
      </c>
      <c r="H67" s="262">
        <f t="shared" si="8"/>
        <v>0.04712433629954225</v>
      </c>
      <c r="I67" s="123">
        <f t="shared" si="9"/>
        <v>0.014105826290365784</v>
      </c>
      <c r="J67" s="19">
        <v>0.464</v>
      </c>
      <c r="K67" s="20">
        <f t="shared" si="10"/>
        <v>120.45084686750286</v>
      </c>
      <c r="L67" s="49"/>
      <c r="M67" s="49"/>
      <c r="N67" s="49"/>
      <c r="O67" s="249"/>
      <c r="P67" s="295"/>
      <c r="Q67" s="249"/>
      <c r="R67" s="249"/>
      <c r="S67" s="87"/>
    </row>
    <row r="68" spans="2:19" ht="12.75">
      <c r="B68" s="39">
        <f t="shared" si="11"/>
        <v>50</v>
      </c>
      <c r="C68" s="39" t="s">
        <v>104</v>
      </c>
      <c r="D68" s="32">
        <v>130</v>
      </c>
      <c r="E68" s="33">
        <v>0.885</v>
      </c>
      <c r="F68" s="18">
        <v>20</v>
      </c>
      <c r="G68" s="18">
        <v>2.9</v>
      </c>
      <c r="H68" s="121">
        <f t="shared" si="8"/>
        <v>0.04674626155408876</v>
      </c>
      <c r="I68" s="123">
        <f t="shared" si="9"/>
        <v>0.006191211571512331</v>
      </c>
      <c r="J68" s="19">
        <v>0.464</v>
      </c>
      <c r="K68" s="20">
        <f t="shared" si="10"/>
        <v>52.86728062388506</v>
      </c>
      <c r="L68" s="49"/>
      <c r="M68" s="49"/>
      <c r="N68" s="49"/>
      <c r="O68" s="249"/>
      <c r="P68" s="295"/>
      <c r="Q68" s="249"/>
      <c r="R68" s="249"/>
      <c r="S68" s="87"/>
    </row>
    <row r="69" spans="2:19" ht="12.75">
      <c r="B69" s="39">
        <f t="shared" si="11"/>
        <v>51</v>
      </c>
      <c r="C69" s="39" t="s">
        <v>105</v>
      </c>
      <c r="D69" s="32">
        <v>138</v>
      </c>
      <c r="E69" s="33">
        <v>0.848</v>
      </c>
      <c r="F69" s="18">
        <v>20</v>
      </c>
      <c r="G69" s="18">
        <v>2.9</v>
      </c>
      <c r="H69" s="121">
        <f t="shared" si="8"/>
        <v>0.04674626155408876</v>
      </c>
      <c r="I69" s="123">
        <f t="shared" si="9"/>
        <v>0.006297438878267352</v>
      </c>
      <c r="J69" s="19">
        <v>0.464</v>
      </c>
      <c r="K69" s="20">
        <f t="shared" si="10"/>
        <v>53.7743646043418</v>
      </c>
      <c r="L69" s="49"/>
      <c r="M69" s="49"/>
      <c r="N69" s="49"/>
      <c r="O69" s="249"/>
      <c r="P69" s="295"/>
      <c r="Q69" s="249"/>
      <c r="R69" s="249"/>
      <c r="S69" s="87"/>
    </row>
    <row r="70" spans="2:19" ht="25.5" customHeight="1">
      <c r="B70" s="39">
        <f t="shared" si="11"/>
        <v>52</v>
      </c>
      <c r="C70" s="17" t="s">
        <v>106</v>
      </c>
      <c r="D70" s="13">
        <v>395</v>
      </c>
      <c r="E70" s="14">
        <v>0.86</v>
      </c>
      <c r="F70" s="13">
        <v>20</v>
      </c>
      <c r="G70" s="13">
        <v>2.9</v>
      </c>
      <c r="H70" s="121">
        <f t="shared" si="8"/>
        <v>0.04674626155408876</v>
      </c>
      <c r="I70" s="123">
        <f t="shared" si="9"/>
        <v>0.01828035263661659</v>
      </c>
      <c r="J70" s="14">
        <v>0.464</v>
      </c>
      <c r="K70" s="25">
        <f t="shared" si="10"/>
        <v>156.09748133797265</v>
      </c>
      <c r="L70" s="60"/>
      <c r="M70" s="60"/>
      <c r="N70" s="60"/>
      <c r="O70" s="249"/>
      <c r="P70" s="295"/>
      <c r="Q70" s="249"/>
      <c r="R70" s="249"/>
      <c r="S70" s="87"/>
    </row>
    <row r="71" spans="2:19" ht="12.75">
      <c r="B71" s="39">
        <f t="shared" si="11"/>
        <v>53</v>
      </c>
      <c r="C71" s="31" t="s">
        <v>107</v>
      </c>
      <c r="D71" s="32">
        <v>3795</v>
      </c>
      <c r="E71" s="33">
        <v>0.554</v>
      </c>
      <c r="F71" s="18">
        <v>20</v>
      </c>
      <c r="G71" s="18">
        <v>8.9</v>
      </c>
      <c r="H71" s="121">
        <f t="shared" si="8"/>
        <v>0.06568576034901315</v>
      </c>
      <c r="I71" s="123">
        <f t="shared" si="9"/>
        <v>0.11518563255204291</v>
      </c>
      <c r="J71" s="19">
        <v>0.464</v>
      </c>
      <c r="K71" s="20">
        <f t="shared" si="10"/>
        <v>983.5798841035348</v>
      </c>
      <c r="L71" s="49"/>
      <c r="M71" s="49"/>
      <c r="N71" s="49"/>
      <c r="O71" s="249"/>
      <c r="P71" s="295"/>
      <c r="Q71" s="249"/>
      <c r="R71" s="249"/>
      <c r="S71" s="87"/>
    </row>
    <row r="72" spans="2:19" s="50" customFormat="1" ht="15">
      <c r="B72" s="51"/>
      <c r="C72" s="567" t="s">
        <v>108</v>
      </c>
      <c r="D72" s="567"/>
      <c r="E72" s="567"/>
      <c r="F72" s="567"/>
      <c r="G72" s="256"/>
      <c r="H72" s="257"/>
      <c r="I72" s="258">
        <f>SUM(I73:I78)</f>
        <v>0.25477281530056345</v>
      </c>
      <c r="J72" s="259"/>
      <c r="K72" s="260">
        <f>SUM(K73:K78)</f>
        <v>2175.526674586249</v>
      </c>
      <c r="L72" s="294"/>
      <c r="M72" s="294"/>
      <c r="N72" s="294"/>
      <c r="O72" s="82"/>
      <c r="P72" s="249"/>
      <c r="Q72" s="82"/>
      <c r="R72" s="82"/>
      <c r="S72" s="78"/>
    </row>
    <row r="73" spans="2:19" ht="12.75">
      <c r="B73" s="39">
        <f>SUM(B71+1)</f>
        <v>54</v>
      </c>
      <c r="C73" s="39" t="s">
        <v>109</v>
      </c>
      <c r="D73" s="18">
        <v>601</v>
      </c>
      <c r="E73" s="19">
        <v>0.802</v>
      </c>
      <c r="F73" s="18">
        <v>20</v>
      </c>
      <c r="G73" s="18">
        <v>2.9</v>
      </c>
      <c r="H73" s="121">
        <f aca="true" t="shared" si="12" ref="H73:H78">0.01*SQRT(2*9.81*G73*(1-(273-33)/(273+F73))+11.56)</f>
        <v>0.04674626155408876</v>
      </c>
      <c r="I73" s="123">
        <f aca="true" t="shared" si="13" ref="I73:I78">0.97*D73*E73*(1+H73)*(F73+33)/1000000</f>
        <v>0.025938082224181546</v>
      </c>
      <c r="J73" s="19">
        <v>0.464</v>
      </c>
      <c r="K73" s="20">
        <f aca="true" t="shared" si="14" ref="K73:K78">I73*J73*24*213*3.6</f>
        <v>221.48748366165884</v>
      </c>
      <c r="L73" s="49"/>
      <c r="M73" s="49"/>
      <c r="N73" s="49"/>
      <c r="O73" s="249"/>
      <c r="P73" s="295"/>
      <c r="Q73" s="249"/>
      <c r="R73" s="249"/>
      <c r="S73" s="87"/>
    </row>
    <row r="74" spans="2:19" ht="16.5" customHeight="1">
      <c r="B74" s="39">
        <f>SUM(B73+1)</f>
        <v>55</v>
      </c>
      <c r="C74" s="15" t="s">
        <v>110</v>
      </c>
      <c r="D74" s="13">
        <v>1070</v>
      </c>
      <c r="E74" s="14">
        <v>0.731</v>
      </c>
      <c r="F74" s="13">
        <v>20</v>
      </c>
      <c r="G74" s="13">
        <v>5.9</v>
      </c>
      <c r="H74" s="121">
        <f t="shared" si="12"/>
        <v>0.05700803488066951</v>
      </c>
      <c r="I74" s="123">
        <f t="shared" si="13"/>
        <v>0.04250373029637674</v>
      </c>
      <c r="J74" s="14">
        <v>0.464</v>
      </c>
      <c r="K74" s="25">
        <f t="shared" si="14"/>
        <v>362.94295731709013</v>
      </c>
      <c r="L74" s="60"/>
      <c r="M74" s="60"/>
      <c r="N74" s="60"/>
      <c r="O74" s="249"/>
      <c r="P74" s="295"/>
      <c r="Q74" s="249"/>
      <c r="R74" s="249"/>
      <c r="S74" s="87"/>
    </row>
    <row r="75" spans="2:19" ht="12.75">
      <c r="B75" s="39">
        <f>SUM(B74+1)</f>
        <v>56</v>
      </c>
      <c r="C75" s="39" t="s">
        <v>111</v>
      </c>
      <c r="D75" s="18">
        <v>217</v>
      </c>
      <c r="E75" s="19">
        <v>0.9460000000000001</v>
      </c>
      <c r="F75" s="18">
        <v>20</v>
      </c>
      <c r="G75" s="18">
        <v>2.9</v>
      </c>
      <c r="H75" s="121">
        <f t="shared" si="12"/>
        <v>0.04674626155408876</v>
      </c>
      <c r="I75" s="123">
        <f t="shared" si="13"/>
        <v>0.011046886517368052</v>
      </c>
      <c r="J75" s="19">
        <v>0.464</v>
      </c>
      <c r="K75" s="20">
        <f t="shared" si="14"/>
        <v>94.33030074778247</v>
      </c>
      <c r="L75" s="49"/>
      <c r="M75" s="49"/>
      <c r="N75" s="49"/>
      <c r="O75" s="249"/>
      <c r="P75" s="295"/>
      <c r="Q75" s="249"/>
      <c r="R75" s="249"/>
      <c r="S75" s="87"/>
    </row>
    <row r="76" spans="2:19" ht="12.75">
      <c r="B76" s="39">
        <f>SUM(B75+1)</f>
        <v>57</v>
      </c>
      <c r="C76" s="39" t="s">
        <v>112</v>
      </c>
      <c r="D76" s="18">
        <v>278</v>
      </c>
      <c r="E76" s="19">
        <v>0.917</v>
      </c>
      <c r="F76" s="18">
        <v>20</v>
      </c>
      <c r="G76" s="18">
        <v>2.9</v>
      </c>
      <c r="H76" s="121">
        <f t="shared" si="12"/>
        <v>0.04674626155408876</v>
      </c>
      <c r="I76" s="123">
        <f t="shared" si="13"/>
        <v>0.013718390274483723</v>
      </c>
      <c r="J76" s="19">
        <v>0.464</v>
      </c>
      <c r="K76" s="20">
        <f t="shared" si="14"/>
        <v>117.1424978733118</v>
      </c>
      <c r="L76" s="49"/>
      <c r="M76" s="49"/>
      <c r="N76" s="49"/>
      <c r="O76" s="249"/>
      <c r="P76" s="295"/>
      <c r="Q76" s="249"/>
      <c r="R76" s="249"/>
      <c r="S76" s="87"/>
    </row>
    <row r="77" spans="2:19" ht="12.75">
      <c r="B77" s="39">
        <f>SUM(B76+1)</f>
        <v>58</v>
      </c>
      <c r="C77" s="39" t="s">
        <v>113</v>
      </c>
      <c r="D77" s="18">
        <v>88</v>
      </c>
      <c r="E77" s="19">
        <v>1.07</v>
      </c>
      <c r="F77" s="18">
        <v>20</v>
      </c>
      <c r="G77" s="18">
        <v>2.9</v>
      </c>
      <c r="H77" s="121">
        <f t="shared" si="12"/>
        <v>0.04674626155408876</v>
      </c>
      <c r="I77" s="123">
        <f t="shared" si="13"/>
        <v>0.005067053294859635</v>
      </c>
      <c r="J77" s="19">
        <v>0.464</v>
      </c>
      <c r="K77" s="20">
        <f t="shared" si="14"/>
        <v>43.26799777092583</v>
      </c>
      <c r="L77" s="49"/>
      <c r="M77" s="49"/>
      <c r="N77" s="49"/>
      <c r="O77" s="249"/>
      <c r="P77" s="295"/>
      <c r="Q77" s="249"/>
      <c r="R77" s="249"/>
      <c r="S77" s="87"/>
    </row>
    <row r="78" spans="2:19" ht="12.75">
      <c r="B78" s="39">
        <f>SUM(B77+1)</f>
        <v>59</v>
      </c>
      <c r="C78" s="39" t="s">
        <v>114</v>
      </c>
      <c r="D78" s="18">
        <v>5617</v>
      </c>
      <c r="E78" s="19">
        <v>0.509</v>
      </c>
      <c r="F78" s="18">
        <v>20</v>
      </c>
      <c r="G78" s="18">
        <v>8.55</v>
      </c>
      <c r="H78" s="121">
        <f t="shared" si="12"/>
        <v>0.0647333280023993</v>
      </c>
      <c r="I78" s="123">
        <f t="shared" si="13"/>
        <v>0.15649867269329376</v>
      </c>
      <c r="J78" s="19">
        <v>0.464</v>
      </c>
      <c r="K78" s="20">
        <f t="shared" si="14"/>
        <v>1336.35543721548</v>
      </c>
      <c r="L78" s="49"/>
      <c r="M78" s="49"/>
      <c r="N78" s="49"/>
      <c r="O78" s="249"/>
      <c r="P78" s="295"/>
      <c r="Q78" s="249"/>
      <c r="R78" s="249"/>
      <c r="S78" s="87"/>
    </row>
    <row r="79" spans="2:19" s="50" customFormat="1" ht="15" customHeight="1">
      <c r="B79" s="51"/>
      <c r="C79" s="567" t="s">
        <v>115</v>
      </c>
      <c r="D79" s="567"/>
      <c r="E79" s="567"/>
      <c r="F79" s="567"/>
      <c r="G79" s="256"/>
      <c r="H79" s="257"/>
      <c r="I79" s="258">
        <f>SUM(I80:I80)</f>
        <v>0.06981035969790485</v>
      </c>
      <c r="J79" s="259"/>
      <c r="K79" s="260">
        <f>SUM(K80:K80)</f>
        <v>596.116581378912</v>
      </c>
      <c r="L79" s="294"/>
      <c r="M79" s="294"/>
      <c r="N79" s="294"/>
      <c r="O79" s="82"/>
      <c r="P79" s="249"/>
      <c r="Q79" s="82"/>
      <c r="R79" s="82"/>
      <c r="S79" s="78"/>
    </row>
    <row r="80" spans="2:21" ht="12.75">
      <c r="B80" s="39">
        <f>SUM(B78+1)</f>
        <v>60</v>
      </c>
      <c r="C80" s="39" t="s">
        <v>116</v>
      </c>
      <c r="D80" s="18">
        <v>2136</v>
      </c>
      <c r="E80" s="19">
        <v>0.597</v>
      </c>
      <c r="F80" s="18">
        <v>20</v>
      </c>
      <c r="G80" s="32">
        <v>8.6</v>
      </c>
      <c r="H80" s="121">
        <f>0.01*SQRT(2*9.81*G80*(1-(273-33)/(273+F80))+11.56)</f>
        <v>0.06487024591799195</v>
      </c>
      <c r="I80" s="123">
        <f>0.97*D80*E80*(1+H80)*(F80+33)/1000000</f>
        <v>0.06981035969790485</v>
      </c>
      <c r="J80" s="19">
        <v>0.464</v>
      </c>
      <c r="K80" s="20">
        <f>I80*J80*24*213*3.6</f>
        <v>596.116581378912</v>
      </c>
      <c r="L80" s="49"/>
      <c r="M80" s="49"/>
      <c r="N80" s="49"/>
      <c r="O80" s="249"/>
      <c r="P80" s="295"/>
      <c r="Q80" s="249"/>
      <c r="R80" s="249"/>
      <c r="S80" s="87"/>
      <c r="U80">
        <v>27</v>
      </c>
    </row>
    <row r="81" spans="2:19" s="50" customFormat="1" ht="15" customHeight="1">
      <c r="B81" s="51"/>
      <c r="C81" s="567" t="s">
        <v>117</v>
      </c>
      <c r="D81" s="567"/>
      <c r="E81" s="567"/>
      <c r="F81" s="567"/>
      <c r="G81" s="256"/>
      <c r="H81" s="257"/>
      <c r="I81" s="258">
        <f>SUM(I82:I88)</f>
        <v>0.5819249087815571</v>
      </c>
      <c r="J81" s="259"/>
      <c r="K81" s="260">
        <f>SUM(K82:K88)</f>
        <v>4969.106143317981</v>
      </c>
      <c r="L81" s="294"/>
      <c r="M81" s="294"/>
      <c r="N81" s="294"/>
      <c r="O81" s="82"/>
      <c r="P81" s="249"/>
      <c r="Q81" s="82"/>
      <c r="R81" s="82"/>
      <c r="S81" s="78"/>
    </row>
    <row r="82" spans="2:19" ht="12.75">
      <c r="B82" s="39">
        <f>SUM(B80+1)</f>
        <v>61</v>
      </c>
      <c r="C82" s="39" t="s">
        <v>118</v>
      </c>
      <c r="D82" s="18">
        <v>2013</v>
      </c>
      <c r="E82" s="19">
        <v>0.616</v>
      </c>
      <c r="F82" s="18">
        <v>20</v>
      </c>
      <c r="G82" s="18">
        <v>5.94</v>
      </c>
      <c r="H82" s="121">
        <f aca="true" t="shared" si="15" ref="H82:H88">0.01*SQRT(2*9.81*G82*(1-(273-33)/(273+F82))+11.56)</f>
        <v>0.05713240833284786</v>
      </c>
      <c r="I82" s="123">
        <f aca="true" t="shared" si="16" ref="I82:I88">0.97*D82*E82*(1+H82)*(F82+33)/1000000</f>
        <v>0.06739093439678263</v>
      </c>
      <c r="J82" s="19">
        <v>0.464</v>
      </c>
      <c r="K82" s="20">
        <f aca="true" t="shared" si="17" ref="K82:K88">I82*J82*24*213*3.6</f>
        <v>575.4569035653637</v>
      </c>
      <c r="L82" s="49"/>
      <c r="M82" s="49"/>
      <c r="N82" s="49"/>
      <c r="O82" s="249"/>
      <c r="P82" s="295"/>
      <c r="Q82" s="249"/>
      <c r="R82" s="298"/>
      <c r="S82" s="87"/>
    </row>
    <row r="83" spans="2:19" ht="14.25">
      <c r="B83" s="39">
        <f aca="true" t="shared" si="18" ref="B83:B88">SUM(B82+1)</f>
        <v>62</v>
      </c>
      <c r="C83" s="39" t="s">
        <v>119</v>
      </c>
      <c r="D83" s="18">
        <v>1935</v>
      </c>
      <c r="E83" s="19">
        <v>0.633</v>
      </c>
      <c r="F83" s="18">
        <v>20</v>
      </c>
      <c r="G83" s="18">
        <v>5.6</v>
      </c>
      <c r="H83" s="121">
        <f t="shared" si="15"/>
        <v>0.05606644035239259</v>
      </c>
      <c r="I83" s="123">
        <f t="shared" si="16"/>
        <v>0.06650028783620643</v>
      </c>
      <c r="J83" s="19">
        <v>0.464</v>
      </c>
      <c r="K83" s="20">
        <f t="shared" si="17"/>
        <v>567.8515970577753</v>
      </c>
      <c r="L83" s="49"/>
      <c r="M83" s="49"/>
      <c r="N83" s="49"/>
      <c r="O83" s="249"/>
      <c r="P83" s="295"/>
      <c r="Q83" s="249"/>
      <c r="R83" s="298"/>
      <c r="S83" s="78"/>
    </row>
    <row r="84" spans="2:19" ht="12.75">
      <c r="B84" s="39">
        <f t="shared" si="18"/>
        <v>63</v>
      </c>
      <c r="C84" s="39" t="s">
        <v>120</v>
      </c>
      <c r="D84" s="18">
        <v>3397</v>
      </c>
      <c r="E84" s="19">
        <v>0.5670000000000001</v>
      </c>
      <c r="F84" s="18">
        <v>20</v>
      </c>
      <c r="G84" s="18">
        <v>5.9</v>
      </c>
      <c r="H84" s="121">
        <f t="shared" si="15"/>
        <v>0.05700803488066951</v>
      </c>
      <c r="I84" s="123">
        <f t="shared" si="16"/>
        <v>0.10466572793653675</v>
      </c>
      <c r="J84" s="19">
        <v>0.464</v>
      </c>
      <c r="K84" s="20">
        <f t="shared" si="17"/>
        <v>893.7495265038164</v>
      </c>
      <c r="L84" s="49"/>
      <c r="M84" s="49"/>
      <c r="N84" s="49"/>
      <c r="O84" s="249"/>
      <c r="P84" s="295"/>
      <c r="Q84" s="249"/>
      <c r="R84" s="298"/>
      <c r="S84" s="87"/>
    </row>
    <row r="85" spans="2:19" ht="12.75">
      <c r="B85" s="39">
        <f t="shared" si="18"/>
        <v>64</v>
      </c>
      <c r="C85" s="39" t="s">
        <v>121</v>
      </c>
      <c r="D85" s="18">
        <v>4275</v>
      </c>
      <c r="E85" s="19">
        <v>0.542</v>
      </c>
      <c r="F85" s="18">
        <v>20</v>
      </c>
      <c r="G85" s="18">
        <v>5.83</v>
      </c>
      <c r="H85" s="121">
        <f t="shared" si="15"/>
        <v>0.05678972591308464</v>
      </c>
      <c r="I85" s="123">
        <f t="shared" si="16"/>
        <v>0.1258843065558876</v>
      </c>
      <c r="J85" s="19">
        <v>0.464</v>
      </c>
      <c r="K85" s="20">
        <f t="shared" si="17"/>
        <v>1074.9367686699202</v>
      </c>
      <c r="L85" s="49"/>
      <c r="M85" s="49"/>
      <c r="N85" s="49"/>
      <c r="O85" s="249"/>
      <c r="P85" s="295"/>
      <c r="Q85" s="249"/>
      <c r="R85" s="298"/>
      <c r="S85" s="296"/>
    </row>
    <row r="86" spans="2:19" ht="12.75">
      <c r="B86" s="39">
        <f t="shared" si="18"/>
        <v>65</v>
      </c>
      <c r="C86" s="39" t="s">
        <v>122</v>
      </c>
      <c r="D86" s="18">
        <v>3768</v>
      </c>
      <c r="E86" s="19">
        <v>0.555</v>
      </c>
      <c r="F86" s="18">
        <v>20</v>
      </c>
      <c r="G86" s="18">
        <v>5.6</v>
      </c>
      <c r="H86" s="121">
        <f t="shared" si="15"/>
        <v>0.05606644035239259</v>
      </c>
      <c r="I86" s="123">
        <f t="shared" si="16"/>
        <v>0.11353838775576565</v>
      </c>
      <c r="J86" s="19">
        <v>0.464</v>
      </c>
      <c r="K86" s="20">
        <f t="shared" si="17"/>
        <v>969.5139211017646</v>
      </c>
      <c r="L86" s="49"/>
      <c r="M86" s="49"/>
      <c r="N86" s="49"/>
      <c r="O86" s="249"/>
      <c r="P86" s="295"/>
      <c r="Q86" s="249"/>
      <c r="R86" s="298"/>
      <c r="S86" s="296"/>
    </row>
    <row r="87" spans="2:19" ht="12.75">
      <c r="B87" s="39">
        <f t="shared" si="18"/>
        <v>66</v>
      </c>
      <c r="C87" s="39" t="s">
        <v>123</v>
      </c>
      <c r="D87" s="18">
        <v>2567</v>
      </c>
      <c r="E87" s="19">
        <v>0.599</v>
      </c>
      <c r="F87" s="18">
        <v>20</v>
      </c>
      <c r="G87" s="18">
        <v>8.7</v>
      </c>
      <c r="H87" s="121">
        <f t="shared" si="15"/>
        <v>0.06514321843330916</v>
      </c>
      <c r="I87" s="123">
        <f t="shared" si="16"/>
        <v>0.08419926522043207</v>
      </c>
      <c r="J87" s="19">
        <v>0.464</v>
      </c>
      <c r="K87" s="20">
        <f t="shared" si="17"/>
        <v>718.9846658149602</v>
      </c>
      <c r="L87" s="49"/>
      <c r="M87" s="49"/>
      <c r="N87" s="49"/>
      <c r="O87" s="249"/>
      <c r="P87" s="295"/>
      <c r="Q87" s="249"/>
      <c r="R87" s="298"/>
      <c r="S87" s="296"/>
    </row>
    <row r="88" spans="2:19" ht="12.75">
      <c r="B88" s="39">
        <f t="shared" si="18"/>
        <v>67</v>
      </c>
      <c r="C88" s="39" t="s">
        <v>124</v>
      </c>
      <c r="D88" s="18">
        <v>722</v>
      </c>
      <c r="E88" s="19">
        <v>0.499</v>
      </c>
      <c r="F88" s="18">
        <v>20</v>
      </c>
      <c r="G88" s="18">
        <v>9.05</v>
      </c>
      <c r="H88" s="121">
        <f t="shared" si="15"/>
        <v>0.06608974403197221</v>
      </c>
      <c r="I88" s="123">
        <f t="shared" si="16"/>
        <v>0.019745999079946043</v>
      </c>
      <c r="J88" s="19">
        <v>0.464</v>
      </c>
      <c r="K88" s="20">
        <f t="shared" si="17"/>
        <v>168.61276060438126</v>
      </c>
      <c r="L88" s="49"/>
      <c r="M88" s="49"/>
      <c r="N88" s="49"/>
      <c r="O88" s="249"/>
      <c r="P88" s="295"/>
      <c r="Q88" s="249"/>
      <c r="R88" s="298"/>
      <c r="S88" s="296"/>
    </row>
    <row r="89" spans="2:19" s="50" customFormat="1" ht="15" customHeight="1">
      <c r="B89" s="51"/>
      <c r="C89" s="567" t="s">
        <v>125</v>
      </c>
      <c r="D89" s="567"/>
      <c r="E89" s="567"/>
      <c r="F89" s="567"/>
      <c r="G89" s="256"/>
      <c r="H89" s="257"/>
      <c r="I89" s="258">
        <f>SUM(I90:I93)</f>
        <v>0.25334564257575337</v>
      </c>
      <c r="J89" s="259"/>
      <c r="K89" s="260">
        <f>SUM(K90:K93)</f>
        <v>2163.3399256648486</v>
      </c>
      <c r="L89" s="294"/>
      <c r="M89" s="294"/>
      <c r="N89" s="294"/>
      <c r="O89" s="82"/>
      <c r="P89" s="249"/>
      <c r="Q89" s="82"/>
      <c r="R89" s="299"/>
      <c r="S89" s="78"/>
    </row>
    <row r="90" spans="2:19" ht="12.75">
      <c r="B90" s="39">
        <f>SUM(B88+1)</f>
        <v>68</v>
      </c>
      <c r="C90" s="39" t="s">
        <v>126</v>
      </c>
      <c r="D90" s="32">
        <v>1920</v>
      </c>
      <c r="E90" s="33">
        <v>0.634</v>
      </c>
      <c r="F90" s="18">
        <v>20</v>
      </c>
      <c r="G90" s="18">
        <v>5.9</v>
      </c>
      <c r="H90" s="121">
        <f>0.01*SQRT(2*9.81*G90*(1-(273-33)/(273+F90))+11.56)</f>
        <v>0.05700803488066951</v>
      </c>
      <c r="I90" s="123">
        <f>0.97*D90*E90*(1+H90)*(F90+33)/1000000</f>
        <v>0.06614794841936342</v>
      </c>
      <c r="J90" s="19">
        <v>0.464</v>
      </c>
      <c r="K90" s="20">
        <f>I90*J90*24*213*3.6</f>
        <v>564.8429408989701</v>
      </c>
      <c r="L90" s="49"/>
      <c r="M90" s="49"/>
      <c r="N90" s="49"/>
      <c r="O90" s="249"/>
      <c r="P90" s="295"/>
      <c r="Q90" s="249"/>
      <c r="R90" s="298"/>
      <c r="S90" s="296"/>
    </row>
    <row r="91" spans="2:19" ht="12.75">
      <c r="B91" s="39">
        <f>SUM(B90+1)</f>
        <v>69</v>
      </c>
      <c r="C91" s="39" t="s">
        <v>127</v>
      </c>
      <c r="D91" s="32">
        <v>1959</v>
      </c>
      <c r="E91" s="33">
        <v>0.631</v>
      </c>
      <c r="F91" s="18">
        <v>20</v>
      </c>
      <c r="G91" s="18">
        <v>5.9</v>
      </c>
      <c r="H91" s="121">
        <f>0.01*SQRT(2*9.81*G91*(1-(273-33)/(273+F91))+11.56)</f>
        <v>0.05700803488066951</v>
      </c>
      <c r="I91" s="123">
        <f>0.97*D91*E91*(1+H91)*(F91+33)/1000000</f>
        <v>0.06717221783951045</v>
      </c>
      <c r="J91" s="19">
        <v>0.464</v>
      </c>
      <c r="K91" s="20">
        <f>I91*J91*24*213*3.6</f>
        <v>573.5892643356526</v>
      </c>
      <c r="L91" s="49"/>
      <c r="M91" s="49"/>
      <c r="N91" s="49"/>
      <c r="O91" s="249"/>
      <c r="P91" s="295"/>
      <c r="Q91" s="249"/>
      <c r="R91" s="298"/>
      <c r="S91" s="296"/>
    </row>
    <row r="92" spans="2:19" ht="17.25" customHeight="1">
      <c r="B92" s="39">
        <f>SUM(B91+1)</f>
        <v>70</v>
      </c>
      <c r="C92" s="17" t="s">
        <v>128</v>
      </c>
      <c r="D92" s="32">
        <v>1505</v>
      </c>
      <c r="E92" s="33">
        <v>0.663</v>
      </c>
      <c r="F92" s="18">
        <v>20</v>
      </c>
      <c r="G92" s="18">
        <v>5.9</v>
      </c>
      <c r="H92" s="262">
        <f>0.01*SQRT(2*9.81*G92*(1-(273-33)/(273+F92))+11.56)</f>
        <v>0.05700803488066951</v>
      </c>
      <c r="I92" s="45">
        <f>0.97*D92*E92*(1+H92)*(F92+33)/1000000</f>
        <v>0.05422204846220024</v>
      </c>
      <c r="J92" s="19">
        <v>0.464</v>
      </c>
      <c r="K92" s="20">
        <f>I92*J92*24*213*3.6</f>
        <v>463.00666984843747</v>
      </c>
      <c r="L92" s="49"/>
      <c r="M92" s="49"/>
      <c r="N92" s="49"/>
      <c r="O92" s="249"/>
      <c r="P92" s="295"/>
      <c r="Q92" s="249"/>
      <c r="R92" s="298"/>
      <c r="S92" s="296"/>
    </row>
    <row r="93" spans="2:19" ht="12.75">
      <c r="B93" s="39">
        <f>SUM(B92+1)</f>
        <v>71</v>
      </c>
      <c r="C93" s="39" t="s">
        <v>129</v>
      </c>
      <c r="D93" s="18">
        <v>1910</v>
      </c>
      <c r="E93" s="19">
        <v>0.634</v>
      </c>
      <c r="F93" s="18">
        <v>20</v>
      </c>
      <c r="G93" s="18">
        <v>5.9</v>
      </c>
      <c r="H93" s="121">
        <f>0.01*SQRT(2*9.81*G93*(1-(273-33)/(273+F93))+11.56)</f>
        <v>0.05700803488066951</v>
      </c>
      <c r="I93" s="123">
        <f>0.97*D93*E93*(1+H93)*(F93+33)/1000000</f>
        <v>0.06580342785467924</v>
      </c>
      <c r="J93" s="19">
        <v>0.464</v>
      </c>
      <c r="K93" s="20">
        <f>I93*J93*24*213*3.6</f>
        <v>561.9010505817881</v>
      </c>
      <c r="L93" s="49"/>
      <c r="M93" s="49"/>
      <c r="N93" s="49"/>
      <c r="O93" s="249"/>
      <c r="P93" s="295"/>
      <c r="Q93" s="249"/>
      <c r="R93" s="298"/>
      <c r="S93" s="296"/>
    </row>
    <row r="94" spans="2:19" s="50" customFormat="1" ht="15">
      <c r="B94" s="51"/>
      <c r="C94" s="567" t="s">
        <v>130</v>
      </c>
      <c r="D94" s="567"/>
      <c r="E94" s="567"/>
      <c r="F94" s="567"/>
      <c r="G94" s="256"/>
      <c r="H94" s="257"/>
      <c r="I94" s="258">
        <f>SUM(I95:I98)</f>
        <v>0.18698897910276122</v>
      </c>
      <c r="J94" s="259"/>
      <c r="K94" s="260">
        <f>SUM(K95:K98)</f>
        <v>1596.7147492239062</v>
      </c>
      <c r="L94" s="294"/>
      <c r="M94" s="294"/>
      <c r="N94" s="294"/>
      <c r="O94" s="82"/>
      <c r="P94" s="249"/>
      <c r="Q94" s="82"/>
      <c r="R94" s="299"/>
      <c r="S94" s="78"/>
    </row>
    <row r="95" spans="2:19" ht="12.75">
      <c r="B95" s="39">
        <f>SUM(B93+1)</f>
        <v>72</v>
      </c>
      <c r="C95" s="39" t="s">
        <v>131</v>
      </c>
      <c r="D95" s="32">
        <v>313</v>
      </c>
      <c r="E95" s="33">
        <v>0.903</v>
      </c>
      <c r="F95" s="18">
        <v>20</v>
      </c>
      <c r="G95" s="18">
        <v>3</v>
      </c>
      <c r="H95" s="121">
        <f>0.01*SQRT(2*9.81*G95*(1-(273-33)/(273+F95))+11.56)</f>
        <v>0.04712433629954225</v>
      </c>
      <c r="I95" s="123">
        <f>0.97*D95*E95*(1+H95)*(F95+33)/1000000</f>
        <v>0.015215209791523503</v>
      </c>
      <c r="J95" s="19">
        <v>0.464</v>
      </c>
      <c r="K95" s="20">
        <f>I95*J95*24*213*3.6</f>
        <v>129.92396665960953</v>
      </c>
      <c r="L95" s="49"/>
      <c r="M95" s="49"/>
      <c r="N95" s="49"/>
      <c r="O95" s="249"/>
      <c r="P95" s="295"/>
      <c r="Q95" s="249"/>
      <c r="R95" s="298"/>
      <c r="S95" s="296"/>
    </row>
    <row r="96" spans="2:19" ht="12.75">
      <c r="B96" s="39">
        <f>SUM(B95+1)</f>
        <v>73</v>
      </c>
      <c r="C96" s="39" t="s">
        <v>132</v>
      </c>
      <c r="D96" s="32">
        <v>1197</v>
      </c>
      <c r="E96" s="33">
        <v>0.6990000000000001</v>
      </c>
      <c r="F96" s="18">
        <v>20</v>
      </c>
      <c r="G96" s="18">
        <v>5.9</v>
      </c>
      <c r="H96" s="121">
        <f>0.01*SQRT(2*9.81*G96*(1-(273-33)/(273+F96))+11.56)</f>
        <v>0.05700803488066951</v>
      </c>
      <c r="I96" s="123">
        <f>0.97*D96*E96*(1+H96)*(F96+33)/1000000</f>
        <v>0.04546709621970839</v>
      </c>
      <c r="J96" s="19">
        <v>0.464</v>
      </c>
      <c r="K96" s="20">
        <f>I96*J96*24*213*3.6</f>
        <v>388.24739022984943</v>
      </c>
      <c r="L96" s="49"/>
      <c r="M96" s="49"/>
      <c r="N96" s="49"/>
      <c r="O96" s="249"/>
      <c r="P96" s="295"/>
      <c r="Q96" s="249"/>
      <c r="R96" s="298"/>
      <c r="S96" s="296"/>
    </row>
    <row r="97" spans="1:19" ht="12.75">
      <c r="A97" s="54">
        <v>2017</v>
      </c>
      <c r="B97" s="39">
        <f>SUM(B96+1)</f>
        <v>74</v>
      </c>
      <c r="C97" s="39" t="s">
        <v>133</v>
      </c>
      <c r="D97" s="32">
        <v>2086</v>
      </c>
      <c r="E97" s="33">
        <v>0.514</v>
      </c>
      <c r="F97" s="18">
        <v>20</v>
      </c>
      <c r="G97" s="18">
        <v>5.9</v>
      </c>
      <c r="H97" s="121">
        <f>0.01*SQRT(2*9.81*G97*(1-(273-33)/(273+F97))+11.56)</f>
        <v>0.05700803488066951</v>
      </c>
      <c r="I97" s="123">
        <f>0.97*D97*E97*(1+H97)*(F97+33)/1000000</f>
        <v>0.05826440497423364</v>
      </c>
      <c r="J97" s="19">
        <v>0.464</v>
      </c>
      <c r="K97" s="20">
        <f>I97*J97*24*213*3.6</f>
        <v>497.5246948965229</v>
      </c>
      <c r="L97" s="49"/>
      <c r="M97" s="49"/>
      <c r="N97" s="49"/>
      <c r="O97" s="249"/>
      <c r="P97" s="295"/>
      <c r="Q97" s="249"/>
      <c r="R97" s="298"/>
      <c r="S97" s="296"/>
    </row>
    <row r="98" spans="2:19" ht="12.75">
      <c r="B98" s="39">
        <f>SUM(B97+1)</f>
        <v>75</v>
      </c>
      <c r="C98" s="39" t="s">
        <v>134</v>
      </c>
      <c r="D98" s="32">
        <v>2036</v>
      </c>
      <c r="E98" s="33">
        <v>0.615</v>
      </c>
      <c r="F98" s="18">
        <v>20</v>
      </c>
      <c r="G98" s="18">
        <v>5.9</v>
      </c>
      <c r="H98" s="121">
        <f>0.01*SQRT(2*9.81*G98*(1-(273-33)/(273+F98))+11.56)</f>
        <v>0.05700803488066951</v>
      </c>
      <c r="I98" s="123">
        <f>0.97*D98*E98*(1+H98)*(F98+33)/1000000</f>
        <v>0.06804226811729569</v>
      </c>
      <c r="J98" s="19">
        <v>0.464</v>
      </c>
      <c r="K98" s="20">
        <f>I98*J98*24*213*3.6</f>
        <v>581.0186974379244</v>
      </c>
      <c r="L98" s="49"/>
      <c r="M98" s="49"/>
      <c r="N98" s="49"/>
      <c r="O98" s="249"/>
      <c r="P98" s="295"/>
      <c r="Q98" s="249"/>
      <c r="R98" s="298"/>
      <c r="S98" s="296"/>
    </row>
    <row r="99" spans="2:19" s="50" customFormat="1" ht="15">
      <c r="B99" s="51"/>
      <c r="C99" s="567" t="s">
        <v>135</v>
      </c>
      <c r="D99" s="567"/>
      <c r="E99" s="567"/>
      <c r="F99" s="567"/>
      <c r="G99" s="256"/>
      <c r="H99" s="257"/>
      <c r="I99" s="258">
        <f>SUM(I100:I111)</f>
        <v>0.5739381592752774</v>
      </c>
      <c r="J99" s="259"/>
      <c r="K99" s="260">
        <f>SUM(K100:K111)</f>
        <v>4900.906612007501</v>
      </c>
      <c r="L99" s="294"/>
      <c r="M99" s="294"/>
      <c r="N99" s="294"/>
      <c r="O99" s="82"/>
      <c r="P99" s="249"/>
      <c r="Q99" s="82"/>
      <c r="R99" s="299"/>
      <c r="S99" s="78"/>
    </row>
    <row r="100" spans="2:19" ht="12.75">
      <c r="B100" s="39">
        <f>SUM(B98+1)</f>
        <v>76</v>
      </c>
      <c r="C100" s="39" t="s">
        <v>136</v>
      </c>
      <c r="D100" s="18">
        <v>527</v>
      </c>
      <c r="E100" s="19">
        <v>0.82</v>
      </c>
      <c r="F100" s="18">
        <v>20</v>
      </c>
      <c r="G100" s="18">
        <v>3</v>
      </c>
      <c r="H100" s="121">
        <f aca="true" t="shared" si="19" ref="H100:H111">0.01*SQRT(2*9.81*G100*(1-(273-33)/(273+F100))+11.56)</f>
        <v>0.04712433629954225</v>
      </c>
      <c r="I100" s="123">
        <f aca="true" t="shared" si="20" ref="I100:I111">0.97*D100*E100*(1+H100)*(F100+33)/1000000</f>
        <v>0.02326324661249497</v>
      </c>
      <c r="J100" s="19">
        <v>0.464</v>
      </c>
      <c r="K100" s="20">
        <f aca="true" t="shared" si="21" ref="K100:K111">I100*J100*24*213*3.6</f>
        <v>198.6468355474073</v>
      </c>
      <c r="L100" s="49"/>
      <c r="M100" s="49"/>
      <c r="N100" s="49"/>
      <c r="O100" s="249"/>
      <c r="P100" s="295"/>
      <c r="Q100" s="249"/>
      <c r="R100" s="298"/>
      <c r="S100" s="296"/>
    </row>
    <row r="101" spans="2:19" ht="12.75">
      <c r="B101" s="39">
        <f aca="true" t="shared" si="22" ref="B101:B111">SUM(B100+1)</f>
        <v>77</v>
      </c>
      <c r="C101" s="39" t="s">
        <v>137</v>
      </c>
      <c r="D101" s="18">
        <v>877</v>
      </c>
      <c r="E101" s="45">
        <v>0.782</v>
      </c>
      <c r="F101" s="18">
        <v>20</v>
      </c>
      <c r="G101" s="18">
        <v>3</v>
      </c>
      <c r="H101" s="121">
        <f t="shared" si="19"/>
        <v>0.04712433629954225</v>
      </c>
      <c r="I101" s="123">
        <f t="shared" si="20"/>
        <v>0.03691919334544737</v>
      </c>
      <c r="J101" s="19">
        <v>0.464</v>
      </c>
      <c r="K101" s="20">
        <f t="shared" si="21"/>
        <v>315.2561227243708</v>
      </c>
      <c r="L101" s="49"/>
      <c r="M101" s="49"/>
      <c r="N101" s="49"/>
      <c r="O101" s="249"/>
      <c r="P101" s="295"/>
      <c r="Q101" s="249"/>
      <c r="R101" s="298"/>
      <c r="S101" s="296"/>
    </row>
    <row r="102" spans="2:19" ht="12.75">
      <c r="B102" s="39">
        <f t="shared" si="22"/>
        <v>78</v>
      </c>
      <c r="C102" s="39" t="s">
        <v>138</v>
      </c>
      <c r="D102" s="18">
        <v>670</v>
      </c>
      <c r="E102" s="45">
        <v>0.795</v>
      </c>
      <c r="F102" s="18">
        <v>20</v>
      </c>
      <c r="G102" s="18">
        <v>3</v>
      </c>
      <c r="H102" s="121">
        <f t="shared" si="19"/>
        <v>0.04712433629954225</v>
      </c>
      <c r="I102" s="123">
        <f t="shared" si="20"/>
        <v>0.028673967483096793</v>
      </c>
      <c r="J102" s="19">
        <v>0.464</v>
      </c>
      <c r="K102" s="20">
        <f t="shared" si="21"/>
        <v>244.84943989060613</v>
      </c>
      <c r="L102" s="49"/>
      <c r="M102" s="49"/>
      <c r="N102" s="49"/>
      <c r="O102" s="249"/>
      <c r="P102" s="295"/>
      <c r="Q102" s="249"/>
      <c r="R102" s="298"/>
      <c r="S102" s="296"/>
    </row>
    <row r="103" spans="2:19" ht="12.75">
      <c r="B103" s="39">
        <f t="shared" si="22"/>
        <v>79</v>
      </c>
      <c r="C103" s="39" t="s">
        <v>139</v>
      </c>
      <c r="D103" s="18">
        <v>216</v>
      </c>
      <c r="E103" s="19">
        <v>0.799</v>
      </c>
      <c r="F103" s="18">
        <v>20</v>
      </c>
      <c r="G103" s="18">
        <v>3</v>
      </c>
      <c r="H103" s="121">
        <f t="shared" si="19"/>
        <v>0.04712433629954225</v>
      </c>
      <c r="I103" s="123">
        <f t="shared" si="20"/>
        <v>0.009290656160898856</v>
      </c>
      <c r="J103" s="19">
        <v>0.464</v>
      </c>
      <c r="K103" s="20">
        <f t="shared" si="21"/>
        <v>79.3337008055578</v>
      </c>
      <c r="L103" s="49"/>
      <c r="M103" s="49"/>
      <c r="N103" s="49"/>
      <c r="O103" s="249"/>
      <c r="P103" s="295"/>
      <c r="Q103" s="249"/>
      <c r="R103" s="298"/>
      <c r="S103" s="296"/>
    </row>
    <row r="104" spans="2:19" ht="12.75">
      <c r="B104" s="39">
        <f t="shared" si="22"/>
        <v>80</v>
      </c>
      <c r="C104" s="39" t="s">
        <v>140</v>
      </c>
      <c r="D104" s="18">
        <v>588</v>
      </c>
      <c r="E104" s="19">
        <v>0.805</v>
      </c>
      <c r="F104" s="18">
        <v>20</v>
      </c>
      <c r="G104" s="18">
        <v>3</v>
      </c>
      <c r="H104" s="121">
        <f t="shared" si="19"/>
        <v>0.04712433629954225</v>
      </c>
      <c r="I104" s="123">
        <f t="shared" si="20"/>
        <v>0.02548115229221634</v>
      </c>
      <c r="J104" s="19">
        <v>0.464</v>
      </c>
      <c r="K104" s="20">
        <f t="shared" si="21"/>
        <v>217.5857202249497</v>
      </c>
      <c r="L104" s="49"/>
      <c r="M104" s="49"/>
      <c r="N104" s="49"/>
      <c r="O104" s="249"/>
      <c r="P104" s="295"/>
      <c r="Q104" s="249"/>
      <c r="R104" s="298"/>
      <c r="S104" s="296"/>
    </row>
    <row r="105" spans="2:19" ht="12.75">
      <c r="B105" s="39">
        <f t="shared" si="22"/>
        <v>81</v>
      </c>
      <c r="C105" s="39" t="s">
        <v>141</v>
      </c>
      <c r="D105" s="18">
        <v>15954</v>
      </c>
      <c r="E105" s="19">
        <v>0.43</v>
      </c>
      <c r="F105" s="18">
        <v>20</v>
      </c>
      <c r="G105" s="18">
        <v>15</v>
      </c>
      <c r="H105" s="121">
        <f t="shared" si="19"/>
        <v>0.08049543687912859</v>
      </c>
      <c r="I105" s="123">
        <f t="shared" si="20"/>
        <v>0.38107335563178835</v>
      </c>
      <c r="J105" s="19">
        <v>0.464</v>
      </c>
      <c r="K105" s="20">
        <f t="shared" si="21"/>
        <v>3254.0176987603986</v>
      </c>
      <c r="L105" s="49"/>
      <c r="M105" s="49"/>
      <c r="N105" s="49"/>
      <c r="O105" s="249"/>
      <c r="P105" s="295"/>
      <c r="Q105" s="249"/>
      <c r="R105" s="298"/>
      <c r="S105" s="296"/>
    </row>
    <row r="106" spans="2:19" ht="12.75">
      <c r="B106" s="39">
        <f t="shared" si="22"/>
        <v>82</v>
      </c>
      <c r="C106" s="39" t="s">
        <v>142</v>
      </c>
      <c r="D106" s="18">
        <v>96</v>
      </c>
      <c r="E106" s="19">
        <v>1.07</v>
      </c>
      <c r="F106" s="18">
        <v>20</v>
      </c>
      <c r="G106" s="18">
        <v>2.9</v>
      </c>
      <c r="H106" s="121">
        <f t="shared" si="19"/>
        <v>0.04674626155408876</v>
      </c>
      <c r="I106" s="123">
        <f t="shared" si="20"/>
        <v>0.005527694503483239</v>
      </c>
      <c r="J106" s="19">
        <v>0.464</v>
      </c>
      <c r="K106" s="20">
        <f t="shared" si="21"/>
        <v>47.20145211373728</v>
      </c>
      <c r="L106" s="49"/>
      <c r="M106" s="49"/>
      <c r="N106" s="49"/>
      <c r="O106" s="249"/>
      <c r="P106" s="295"/>
      <c r="Q106" s="249"/>
      <c r="R106" s="298"/>
      <c r="S106" s="87"/>
    </row>
    <row r="107" spans="2:19" ht="12.75">
      <c r="B107" s="39">
        <f t="shared" si="22"/>
        <v>83</v>
      </c>
      <c r="C107" s="39" t="s">
        <v>143</v>
      </c>
      <c r="D107" s="18">
        <v>199</v>
      </c>
      <c r="E107" s="19">
        <v>0.9540000000000001</v>
      </c>
      <c r="F107" s="18">
        <v>20</v>
      </c>
      <c r="G107" s="18">
        <v>2.7</v>
      </c>
      <c r="H107" s="121">
        <f t="shared" si="19"/>
        <v>0.045980786906110245</v>
      </c>
      <c r="I107" s="123">
        <f t="shared" si="20"/>
        <v>0.010208754552092948</v>
      </c>
      <c r="J107" s="19">
        <v>0.464</v>
      </c>
      <c r="K107" s="20">
        <f t="shared" si="21"/>
        <v>87.1734208227077</v>
      </c>
      <c r="L107" s="49"/>
      <c r="M107" s="49"/>
      <c r="N107" s="49"/>
      <c r="O107" s="249"/>
      <c r="P107" s="295"/>
      <c r="Q107" s="249"/>
      <c r="R107" s="298"/>
      <c r="S107" s="296"/>
    </row>
    <row r="108" spans="2:19" ht="12.75">
      <c r="B108" s="39">
        <f t="shared" si="22"/>
        <v>84</v>
      </c>
      <c r="C108" s="39" t="s">
        <v>144</v>
      </c>
      <c r="D108" s="18">
        <v>199</v>
      </c>
      <c r="E108" s="19">
        <v>0.9540000000000001</v>
      </c>
      <c r="F108" s="18">
        <v>20</v>
      </c>
      <c r="G108" s="18">
        <v>3</v>
      </c>
      <c r="H108" s="121">
        <f t="shared" si="19"/>
        <v>0.04712433629954225</v>
      </c>
      <c r="I108" s="123">
        <f t="shared" si="20"/>
        <v>0.010219915574572407</v>
      </c>
      <c r="J108" s="19">
        <v>0.464</v>
      </c>
      <c r="K108" s="20">
        <f t="shared" si="21"/>
        <v>87.2687257401145</v>
      </c>
      <c r="L108" s="49"/>
      <c r="M108" s="49"/>
      <c r="N108" s="49"/>
      <c r="O108" s="249"/>
      <c r="P108" s="295"/>
      <c r="Q108" s="249"/>
      <c r="R108" s="298"/>
      <c r="S108" s="87"/>
    </row>
    <row r="109" spans="2:19" ht="12.75">
      <c r="B109" s="39">
        <f t="shared" si="22"/>
        <v>85</v>
      </c>
      <c r="C109" s="39" t="s">
        <v>145</v>
      </c>
      <c r="D109" s="18">
        <v>761</v>
      </c>
      <c r="E109" s="19">
        <v>0.759</v>
      </c>
      <c r="F109" s="18">
        <v>20</v>
      </c>
      <c r="G109" s="18">
        <v>3</v>
      </c>
      <c r="H109" s="121">
        <f t="shared" si="19"/>
        <v>0.04712433629954225</v>
      </c>
      <c r="I109" s="123">
        <f t="shared" si="20"/>
        <v>0.031093691813140374</v>
      </c>
      <c r="J109" s="19">
        <v>0.464</v>
      </c>
      <c r="K109" s="20">
        <f t="shared" si="21"/>
        <v>265.51167113747147</v>
      </c>
      <c r="L109" s="49"/>
      <c r="M109" s="49"/>
      <c r="N109" s="49"/>
      <c r="O109" s="249"/>
      <c r="P109" s="295"/>
      <c r="Q109" s="249"/>
      <c r="R109" s="298"/>
      <c r="S109" s="87"/>
    </row>
    <row r="110" spans="2:19" ht="12.75">
      <c r="B110" s="39">
        <f t="shared" si="22"/>
        <v>86</v>
      </c>
      <c r="C110" s="39" t="s">
        <v>146</v>
      </c>
      <c r="D110" s="18">
        <v>90</v>
      </c>
      <c r="E110" s="19">
        <v>1.07</v>
      </c>
      <c r="F110" s="18">
        <v>20</v>
      </c>
      <c r="G110" s="18">
        <v>3</v>
      </c>
      <c r="H110" s="121">
        <f t="shared" si="19"/>
        <v>0.04712433629954225</v>
      </c>
      <c r="I110" s="123">
        <f t="shared" si="20"/>
        <v>0.005184085363038056</v>
      </c>
      <c r="J110" s="19">
        <v>0.464</v>
      </c>
      <c r="K110" s="20">
        <f t="shared" si="21"/>
        <v>44.26734452542075</v>
      </c>
      <c r="L110" s="49"/>
      <c r="M110" s="49"/>
      <c r="N110" s="49"/>
      <c r="O110" s="249"/>
      <c r="P110" s="295"/>
      <c r="Q110" s="249"/>
      <c r="R110" s="298"/>
      <c r="S110" s="87"/>
    </row>
    <row r="111" spans="2:19" ht="12.75">
      <c r="B111" s="39">
        <f t="shared" si="22"/>
        <v>87</v>
      </c>
      <c r="C111" s="39" t="s">
        <v>147</v>
      </c>
      <c r="D111" s="18">
        <v>125</v>
      </c>
      <c r="E111" s="19">
        <v>1.041</v>
      </c>
      <c r="F111" s="18">
        <v>20</v>
      </c>
      <c r="G111" s="18">
        <v>2.9</v>
      </c>
      <c r="H111" s="121">
        <f t="shared" si="19"/>
        <v>0.04674626155408876</v>
      </c>
      <c r="I111" s="123">
        <f t="shared" si="20"/>
        <v>0.007002445943007753</v>
      </c>
      <c r="J111" s="19">
        <v>0.464</v>
      </c>
      <c r="K111" s="20">
        <f t="shared" si="21"/>
        <v>59.79447971475916</v>
      </c>
      <c r="L111" s="49"/>
      <c r="M111" s="49"/>
      <c r="N111" s="49"/>
      <c r="O111" s="249"/>
      <c r="P111" s="295"/>
      <c r="Q111" s="249"/>
      <c r="R111" s="298"/>
      <c r="S111" s="87"/>
    </row>
    <row r="112" spans="2:19" s="50" customFormat="1" ht="15">
      <c r="B112" s="51"/>
      <c r="C112" s="567" t="s">
        <v>148</v>
      </c>
      <c r="D112" s="567"/>
      <c r="E112" s="567"/>
      <c r="F112" s="567"/>
      <c r="G112" s="256"/>
      <c r="H112" s="257"/>
      <c r="I112" s="258">
        <f>SUM(I113:I115)</f>
        <v>0.019019746352327845</v>
      </c>
      <c r="J112" s="259"/>
      <c r="K112" s="260">
        <f>SUM(K113:K115)</f>
        <v>162.41122697701812</v>
      </c>
      <c r="L112" s="294"/>
      <c r="M112" s="294"/>
      <c r="N112" s="294"/>
      <c r="O112" s="82"/>
      <c r="P112" s="249"/>
      <c r="Q112" s="82"/>
      <c r="R112" s="299"/>
      <c r="S112" s="78"/>
    </row>
    <row r="113" spans="2:19" ht="12.75">
      <c r="B113" s="39">
        <f>SUM(B111+1)</f>
        <v>88</v>
      </c>
      <c r="C113" s="39" t="s">
        <v>149</v>
      </c>
      <c r="D113" s="18">
        <v>143</v>
      </c>
      <c r="E113" s="19">
        <v>1.02</v>
      </c>
      <c r="F113" s="18">
        <v>20</v>
      </c>
      <c r="G113" s="18">
        <v>2.9</v>
      </c>
      <c r="H113" s="121">
        <f>0.01*SQRT(2*9.81*G113*(1-(273-33)/(273+F113))+11.56)</f>
        <v>0.04674626155408876</v>
      </c>
      <c r="I113" s="123">
        <f>0.97*D113*E113*(1+H113)*(F113+33)/1000000</f>
        <v>0.007849197043205464</v>
      </c>
      <c r="J113" s="19">
        <v>0.464</v>
      </c>
      <c r="K113" s="20">
        <f>I113*J113*24*213*3.6</f>
        <v>67.02495916384072</v>
      </c>
      <c r="L113" s="49"/>
      <c r="M113" s="49"/>
      <c r="N113" s="49"/>
      <c r="O113" s="249"/>
      <c r="P113" s="295"/>
      <c r="Q113" s="249"/>
      <c r="R113" s="298"/>
      <c r="S113" s="87"/>
    </row>
    <row r="114" spans="2:19" ht="12.75">
      <c r="B114" s="39">
        <f>SUM(B113+1)</f>
        <v>89</v>
      </c>
      <c r="C114" s="39" t="s">
        <v>150</v>
      </c>
      <c r="D114" s="18">
        <v>93</v>
      </c>
      <c r="E114" s="19">
        <v>1.07</v>
      </c>
      <c r="F114" s="18">
        <v>20</v>
      </c>
      <c r="G114" s="18">
        <v>2.9</v>
      </c>
      <c r="H114" s="121">
        <f>0.01*SQRT(2*9.81*G114*(1-(273-33)/(273+F114))+11.56)</f>
        <v>0.04674626155408876</v>
      </c>
      <c r="I114" s="123">
        <f>0.97*D114*E114*(1+H114)*(F114+33)/1000000</f>
        <v>0.005354954050249387</v>
      </c>
      <c r="J114" s="19">
        <v>0.464</v>
      </c>
      <c r="K114" s="20">
        <f>I114*J114*24*213*3.6</f>
        <v>45.72640673518298</v>
      </c>
      <c r="L114" s="49"/>
      <c r="M114" s="49"/>
      <c r="N114" s="49"/>
      <c r="O114" s="249"/>
      <c r="P114" s="295"/>
      <c r="Q114" s="249"/>
      <c r="R114" s="298"/>
      <c r="S114" s="87"/>
    </row>
    <row r="115" spans="2:19" ht="12.75">
      <c r="B115" s="39">
        <f>SUM(B114+1)</f>
        <v>90</v>
      </c>
      <c r="C115" s="39" t="s">
        <v>151</v>
      </c>
      <c r="D115" s="18">
        <v>101</v>
      </c>
      <c r="E115" s="19">
        <v>1.07</v>
      </c>
      <c r="F115" s="18">
        <v>20</v>
      </c>
      <c r="G115" s="18">
        <v>2.9</v>
      </c>
      <c r="H115" s="121">
        <f>0.01*SQRT(2*9.81*G115*(1-(273-33)/(273+F115))+11.56)</f>
        <v>0.04674626155408876</v>
      </c>
      <c r="I115" s="123">
        <f>0.97*D115*E115*(1+H115)*(F115+33)/1000000</f>
        <v>0.0058155952588729905</v>
      </c>
      <c r="J115" s="19">
        <v>0.464</v>
      </c>
      <c r="K115" s="20">
        <f>I115*J115*24*213*3.6</f>
        <v>49.65986107799442</v>
      </c>
      <c r="L115" s="49"/>
      <c r="M115" s="49"/>
      <c r="N115" s="49"/>
      <c r="O115" s="249"/>
      <c r="P115" s="295"/>
      <c r="Q115" s="249"/>
      <c r="R115" s="298"/>
      <c r="S115" s="87"/>
    </row>
    <row r="116" spans="2:19" s="50" customFormat="1" ht="15">
      <c r="B116" s="51"/>
      <c r="C116" s="567" t="s">
        <v>152</v>
      </c>
      <c r="D116" s="567"/>
      <c r="E116" s="567"/>
      <c r="F116" s="567"/>
      <c r="G116" s="256"/>
      <c r="H116" s="257"/>
      <c r="I116" s="258">
        <f>SUM(I117)</f>
        <v>0.007240569464988997</v>
      </c>
      <c r="J116" s="259"/>
      <c r="K116" s="260">
        <f>SUM(K117)</f>
        <v>61.827836661831675</v>
      </c>
      <c r="L116" s="294"/>
      <c r="M116" s="294"/>
      <c r="N116" s="294"/>
      <c r="O116" s="82"/>
      <c r="P116" s="249"/>
      <c r="Q116" s="82"/>
      <c r="R116" s="299"/>
      <c r="S116" s="78"/>
    </row>
    <row r="117" spans="2:19" ht="12.75">
      <c r="B117" s="39">
        <f>SUM(B115+1)</f>
        <v>91</v>
      </c>
      <c r="C117" s="39" t="s">
        <v>151</v>
      </c>
      <c r="D117" s="18">
        <v>130</v>
      </c>
      <c r="E117" s="19">
        <v>1.035</v>
      </c>
      <c r="F117" s="18">
        <v>20</v>
      </c>
      <c r="G117" s="18">
        <v>2.9</v>
      </c>
      <c r="H117" s="121">
        <f>0.01*SQRT(2*9.81*G117*(1-(273-33)/(273+F117))+11.56)</f>
        <v>0.04674626155408876</v>
      </c>
      <c r="I117" s="123">
        <f>0.97*D117*E117*(1+H117)*(F117+33)/1000000</f>
        <v>0.007240569464988997</v>
      </c>
      <c r="J117" s="19">
        <v>0.464</v>
      </c>
      <c r="K117" s="20">
        <f>I117*J117*24*213*3.6</f>
        <v>61.827836661831675</v>
      </c>
      <c r="L117" s="49"/>
      <c r="M117" s="49"/>
      <c r="N117" s="49"/>
      <c r="O117" s="249"/>
      <c r="P117" s="295"/>
      <c r="Q117" s="249"/>
      <c r="R117" s="298"/>
      <c r="S117" s="87"/>
    </row>
    <row r="118" spans="2:19" s="50" customFormat="1" ht="15">
      <c r="B118" s="51"/>
      <c r="C118" s="567" t="s">
        <v>153</v>
      </c>
      <c r="D118" s="567"/>
      <c r="E118" s="567"/>
      <c r="F118" s="567"/>
      <c r="G118" s="256"/>
      <c r="H118" s="257"/>
      <c r="I118" s="258">
        <f>SUM(I119)</f>
        <v>0.00780194903138636</v>
      </c>
      <c r="J118" s="259"/>
      <c r="K118" s="260">
        <f>SUM(K119)</f>
        <v>66.621504384286</v>
      </c>
      <c r="L118" s="294"/>
      <c r="M118" s="294"/>
      <c r="N118" s="294"/>
      <c r="O118" s="82"/>
      <c r="P118" s="82"/>
      <c r="Q118" s="82"/>
      <c r="R118" s="299"/>
      <c r="S118" s="78"/>
    </row>
    <row r="119" spans="2:19" ht="12.75">
      <c r="B119" s="39">
        <f>SUM(B117+1)</f>
        <v>92</v>
      </c>
      <c r="C119" s="39" t="s">
        <v>154</v>
      </c>
      <c r="D119" s="18">
        <v>142</v>
      </c>
      <c r="E119" s="19">
        <v>1.021</v>
      </c>
      <c r="F119" s="18">
        <v>20</v>
      </c>
      <c r="G119" s="18">
        <v>2.9</v>
      </c>
      <c r="H119" s="121">
        <f>0.01*SQRT(2*9.81*G119*(1-(273-33)/(273+F119))+11.56)</f>
        <v>0.04674626155408876</v>
      </c>
      <c r="I119" s="123">
        <f>0.97*D119*E119*(1+H119)*(F119+33)/1000000</f>
        <v>0.00780194903138636</v>
      </c>
      <c r="J119" s="19">
        <v>0.464</v>
      </c>
      <c r="K119" s="20">
        <f>I119*J119*24*213*3.6</f>
        <v>66.621504384286</v>
      </c>
      <c r="L119" s="49"/>
      <c r="M119" s="49"/>
      <c r="N119" s="49"/>
      <c r="O119" s="249"/>
      <c r="P119" s="295"/>
      <c r="Q119" s="249"/>
      <c r="R119" s="298"/>
      <c r="S119" s="87"/>
    </row>
    <row r="120" spans="2:19" s="50" customFormat="1" ht="15">
      <c r="B120" s="51"/>
      <c r="C120" s="567" t="s">
        <v>155</v>
      </c>
      <c r="D120" s="567"/>
      <c r="E120" s="567"/>
      <c r="F120" s="567"/>
      <c r="G120" s="256"/>
      <c r="H120" s="257"/>
      <c r="I120" s="258">
        <f>SUM(I121:I126)</f>
        <v>0.1320103920489615</v>
      </c>
      <c r="J120" s="259"/>
      <c r="K120" s="260">
        <f>SUM(K121:K126)</f>
        <v>1127.247932187328</v>
      </c>
      <c r="L120" s="294"/>
      <c r="M120" s="294"/>
      <c r="N120" s="294"/>
      <c r="O120" s="82"/>
      <c r="P120" s="82"/>
      <c r="Q120" s="82"/>
      <c r="R120" s="299"/>
      <c r="S120" s="78"/>
    </row>
    <row r="121" spans="2:19" ht="12.75">
      <c r="B121" s="39">
        <f>SUM(B119+1)</f>
        <v>93</v>
      </c>
      <c r="C121" s="39" t="s">
        <v>156</v>
      </c>
      <c r="D121" s="32">
        <v>288</v>
      </c>
      <c r="E121" s="33">
        <v>0.913</v>
      </c>
      <c r="F121" s="32">
        <v>20</v>
      </c>
      <c r="G121" s="32">
        <v>3</v>
      </c>
      <c r="H121" s="121">
        <f aca="true" t="shared" si="23" ref="H121:H126">0.01*SQRT(2*9.81*G121*(1-(273-33)/(273+F121))+11.56)</f>
        <v>0.04712433629954225</v>
      </c>
      <c r="I121" s="123">
        <f aca="true" t="shared" si="24" ref="I121:I126">0.97*D121*E121*(1+H121)*(F121+33)/1000000</f>
        <v>0.014154975510889707</v>
      </c>
      <c r="J121" s="19">
        <v>0.464</v>
      </c>
      <c r="K121" s="20">
        <f aca="true" t="shared" si="25" ref="K121:K126">I121*J121*24*213*3.6</f>
        <v>120.87053622941053</v>
      </c>
      <c r="L121" s="49"/>
      <c r="M121" s="49"/>
      <c r="N121" s="49"/>
      <c r="O121" s="249"/>
      <c r="P121" s="295"/>
      <c r="Q121" s="249"/>
      <c r="R121" s="298"/>
      <c r="S121" s="87"/>
    </row>
    <row r="122" spans="2:19" ht="12.75">
      <c r="B122" s="39">
        <f>SUM(B121+1)</f>
        <v>94</v>
      </c>
      <c r="C122" s="39" t="s">
        <v>157</v>
      </c>
      <c r="D122" s="32">
        <v>543</v>
      </c>
      <c r="E122" s="33">
        <v>0.8160000000000001</v>
      </c>
      <c r="F122" s="32">
        <v>20</v>
      </c>
      <c r="G122" s="32">
        <v>3</v>
      </c>
      <c r="H122" s="121">
        <f t="shared" si="23"/>
        <v>0.04712433629954225</v>
      </c>
      <c r="I122" s="123">
        <f t="shared" si="24"/>
        <v>0.023852606597485015</v>
      </c>
      <c r="J122" s="19">
        <v>0.464</v>
      </c>
      <c r="K122" s="20">
        <f t="shared" si="25"/>
        <v>203.67943043696403</v>
      </c>
      <c r="L122" s="49"/>
      <c r="M122" s="49"/>
      <c r="N122" s="49"/>
      <c r="O122" s="249"/>
      <c r="P122" s="295"/>
      <c r="Q122" s="249"/>
      <c r="R122" s="298"/>
      <c r="S122" s="87"/>
    </row>
    <row r="123" spans="2:19" ht="12.75">
      <c r="B123" s="39">
        <f>SUM(B122+1)</f>
        <v>95</v>
      </c>
      <c r="C123" s="39" t="s">
        <v>158</v>
      </c>
      <c r="D123" s="32">
        <v>549</v>
      </c>
      <c r="E123" s="33">
        <v>0.8140000000000001</v>
      </c>
      <c r="F123" s="32">
        <v>20</v>
      </c>
      <c r="G123" s="32">
        <v>3</v>
      </c>
      <c r="H123" s="121">
        <f t="shared" si="23"/>
        <v>0.04712433629954225</v>
      </c>
      <c r="I123" s="123">
        <f t="shared" si="24"/>
        <v>0.024057063048251556</v>
      </c>
      <c r="J123" s="19">
        <v>0.464</v>
      </c>
      <c r="K123" s="20">
        <f t="shared" si="25"/>
        <v>205.42530140796654</v>
      </c>
      <c r="L123" s="49"/>
      <c r="M123" s="49"/>
      <c r="N123" s="49"/>
      <c r="O123" s="249"/>
      <c r="P123" s="295"/>
      <c r="Q123" s="249"/>
      <c r="R123" s="298"/>
      <c r="S123" s="87"/>
    </row>
    <row r="124" spans="2:19" ht="12.75">
      <c r="B124" s="39">
        <f>SUM(B123+1)</f>
        <v>96</v>
      </c>
      <c r="C124" s="39" t="s">
        <v>159</v>
      </c>
      <c r="D124" s="32">
        <v>789</v>
      </c>
      <c r="E124" s="33">
        <v>0.779</v>
      </c>
      <c r="F124" s="32">
        <v>20</v>
      </c>
      <c r="G124" s="32">
        <v>3</v>
      </c>
      <c r="H124" s="121">
        <f t="shared" si="23"/>
        <v>0.04712433629954225</v>
      </c>
      <c r="I124" s="123">
        <f t="shared" si="24"/>
        <v>0.03308722295710741</v>
      </c>
      <c r="J124" s="19">
        <v>0.464</v>
      </c>
      <c r="K124" s="20">
        <f t="shared" si="25"/>
        <v>282.53460262724695</v>
      </c>
      <c r="L124" s="49"/>
      <c r="M124" s="49"/>
      <c r="N124" s="49"/>
      <c r="O124" s="249"/>
      <c r="P124" s="295"/>
      <c r="Q124" s="249"/>
      <c r="R124" s="298"/>
      <c r="S124" s="87"/>
    </row>
    <row r="125" spans="2:19" ht="12.75">
      <c r="B125" s="39">
        <f>SUM(B124+1)</f>
        <v>97</v>
      </c>
      <c r="C125" s="39" t="s">
        <v>160</v>
      </c>
      <c r="D125" s="32">
        <v>372</v>
      </c>
      <c r="E125" s="33">
        <v>0.8140000000000001</v>
      </c>
      <c r="F125" s="32">
        <v>20</v>
      </c>
      <c r="G125" s="32">
        <v>3</v>
      </c>
      <c r="H125" s="121">
        <f t="shared" si="23"/>
        <v>0.04712433629954225</v>
      </c>
      <c r="I125" s="123">
        <f t="shared" si="24"/>
        <v>0.01630096075400652</v>
      </c>
      <c r="J125" s="19">
        <v>0.464</v>
      </c>
      <c r="K125" s="20">
        <f t="shared" si="25"/>
        <v>139.1952861999336</v>
      </c>
      <c r="L125" s="49"/>
      <c r="M125" s="49"/>
      <c r="N125" s="49"/>
      <c r="O125" s="249"/>
      <c r="P125" s="295"/>
      <c r="Q125" s="249"/>
      <c r="R125" s="298"/>
      <c r="S125" s="87"/>
    </row>
    <row r="126" spans="2:19" ht="12.75">
      <c r="B126" s="39">
        <f>SUM(B125+1)</f>
        <v>98</v>
      </c>
      <c r="C126" s="39" t="s">
        <v>161</v>
      </c>
      <c r="D126" s="32">
        <v>453</v>
      </c>
      <c r="E126" s="33">
        <v>0.843</v>
      </c>
      <c r="F126" s="32">
        <v>20</v>
      </c>
      <c r="G126" s="32">
        <v>3</v>
      </c>
      <c r="H126" s="121">
        <f t="shared" si="23"/>
        <v>0.04712433629954225</v>
      </c>
      <c r="I126" s="123">
        <f t="shared" si="24"/>
        <v>0.020557563181221285</v>
      </c>
      <c r="J126" s="19">
        <v>0.464</v>
      </c>
      <c r="K126" s="263">
        <f t="shared" si="25"/>
        <v>175.54277528580633</v>
      </c>
      <c r="L126" s="300"/>
      <c r="M126" s="300"/>
      <c r="N126" s="300"/>
      <c r="O126" s="249"/>
      <c r="P126" s="295"/>
      <c r="Q126" s="249"/>
      <c r="R126" s="298"/>
      <c r="S126" s="87"/>
    </row>
    <row r="127" spans="2:19" s="50" customFormat="1" ht="15">
      <c r="B127" s="51"/>
      <c r="C127" s="567" t="s">
        <v>162</v>
      </c>
      <c r="D127" s="567"/>
      <c r="E127" s="567"/>
      <c r="F127" s="567"/>
      <c r="G127" s="256"/>
      <c r="H127" s="257"/>
      <c r="I127" s="258">
        <f>SUM(I128:I131)</f>
        <v>0.08927134960073069</v>
      </c>
      <c r="J127" s="259"/>
      <c r="K127" s="260">
        <f>SUM(K128:K131)</f>
        <v>762.2956244510855</v>
      </c>
      <c r="L127" s="294"/>
      <c r="M127" s="294"/>
      <c r="N127" s="294"/>
      <c r="O127" s="82"/>
      <c r="P127" s="249"/>
      <c r="Q127" s="82"/>
      <c r="R127" s="299"/>
      <c r="S127" s="78"/>
    </row>
    <row r="128" spans="2:19" ht="12.75">
      <c r="B128" s="39">
        <f>SUM(B126+1)</f>
        <v>99</v>
      </c>
      <c r="C128" s="39" t="s">
        <v>163</v>
      </c>
      <c r="D128" s="32">
        <v>137</v>
      </c>
      <c r="E128" s="33">
        <v>1.069</v>
      </c>
      <c r="F128" s="32">
        <v>20</v>
      </c>
      <c r="G128" s="32">
        <v>3</v>
      </c>
      <c r="H128" s="121">
        <f>0.01*SQRT(2*9.81*G128*(1-(273-33)/(273+F128))+11.56)</f>
        <v>0.04712433629954225</v>
      </c>
      <c r="I128" s="123">
        <f>0.97*D128*E128*(1+H128)*(F128+33)/1000000</f>
        <v>0.00788395486680179</v>
      </c>
      <c r="J128" s="19">
        <v>0.464</v>
      </c>
      <c r="K128" s="20">
        <f>I128*J128*24*213*3.6</f>
        <v>67.32175916699319</v>
      </c>
      <c r="L128" s="49"/>
      <c r="M128" s="49"/>
      <c r="N128" s="49"/>
      <c r="O128" s="249"/>
      <c r="P128" s="295"/>
      <c r="Q128" s="249"/>
      <c r="R128" s="298"/>
      <c r="S128" s="87"/>
    </row>
    <row r="129" spans="2:19" ht="12.75">
      <c r="B129" s="39">
        <f>SUM(B128+1)</f>
        <v>100</v>
      </c>
      <c r="C129" s="39" t="s">
        <v>164</v>
      </c>
      <c r="D129" s="32">
        <v>692</v>
      </c>
      <c r="E129" s="33">
        <v>0.791</v>
      </c>
      <c r="F129" s="32">
        <v>20</v>
      </c>
      <c r="G129" s="32">
        <v>3</v>
      </c>
      <c r="H129" s="121">
        <f>0.01*SQRT(2*9.81*G129*(1-(273-33)/(273+F129))+11.56)</f>
        <v>0.04712433629954225</v>
      </c>
      <c r="I129" s="123">
        <f>0.97*D129*E129*(1+H129)*(F129+33)/1000000</f>
        <v>0.02946649193496228</v>
      </c>
      <c r="J129" s="19">
        <v>0.464</v>
      </c>
      <c r="K129" s="20">
        <f>I129*J129*24*213*3.6</f>
        <v>251.61687339115898</v>
      </c>
      <c r="L129" s="49"/>
      <c r="M129" s="49"/>
      <c r="N129" s="49"/>
      <c r="O129" s="249"/>
      <c r="P129" s="295"/>
      <c r="Q129" s="249"/>
      <c r="R129" s="298"/>
      <c r="S129" s="87"/>
    </row>
    <row r="130" spans="2:19" ht="12.75">
      <c r="B130" s="39">
        <f>SUM(B129+1)</f>
        <v>101</v>
      </c>
      <c r="C130" s="39" t="s">
        <v>159</v>
      </c>
      <c r="D130" s="32">
        <v>531</v>
      </c>
      <c r="E130" s="33">
        <v>0.8190000000000001</v>
      </c>
      <c r="F130" s="32">
        <v>20</v>
      </c>
      <c r="G130" s="32">
        <v>3</v>
      </c>
      <c r="H130" s="121">
        <f>0.01*SQRT(2*9.81*G130*(1-(273-33)/(273+F130))+11.56)</f>
        <v>0.04712433629954225</v>
      </c>
      <c r="I130" s="123">
        <f>0.97*D130*E130*(1+H130)*(F130+33)/1000000</f>
        <v>0.023411232600688028</v>
      </c>
      <c r="J130" s="19">
        <v>0.464</v>
      </c>
      <c r="K130" s="20">
        <f>I130*J130*24*213*3.6</f>
        <v>199.91050044979963</v>
      </c>
      <c r="L130" s="49"/>
      <c r="M130" s="49"/>
      <c r="N130" s="49"/>
      <c r="O130" s="249"/>
      <c r="P130" s="295"/>
      <c r="Q130" s="249"/>
      <c r="R130" s="298"/>
      <c r="S130" s="87"/>
    </row>
    <row r="131" spans="2:19" ht="12.75">
      <c r="B131" s="39">
        <f>SUM(B130+1)</f>
        <v>102</v>
      </c>
      <c r="C131" s="39" t="s">
        <v>165</v>
      </c>
      <c r="D131" s="32">
        <v>667</v>
      </c>
      <c r="E131" s="33">
        <v>0.794</v>
      </c>
      <c r="F131" s="32">
        <v>20</v>
      </c>
      <c r="G131" s="32">
        <v>3</v>
      </c>
      <c r="H131" s="121">
        <f>0.01*SQRT(2*9.81*G131*(1-(273-33)/(273+F131))+11.56)</f>
        <v>0.04712433629954225</v>
      </c>
      <c r="I131" s="123">
        <f>0.97*D131*E131*(1+H131)*(F131+33)/1000000</f>
        <v>0.028509670198278596</v>
      </c>
      <c r="J131" s="19">
        <v>0.464</v>
      </c>
      <c r="K131" s="20">
        <f>I131*J131*24*213*3.6</f>
        <v>243.44649144313374</v>
      </c>
      <c r="L131" s="49"/>
      <c r="M131" s="49"/>
      <c r="N131" s="49"/>
      <c r="O131" s="249"/>
      <c r="P131" s="295"/>
      <c r="Q131" s="249"/>
      <c r="R131" s="298"/>
      <c r="S131" s="87"/>
    </row>
    <row r="132" spans="2:19" s="50" customFormat="1" ht="14.25">
      <c r="B132" s="566" t="s">
        <v>12</v>
      </c>
      <c r="C132" s="566"/>
      <c r="D132" s="566"/>
      <c r="E132" s="566"/>
      <c r="F132" s="566"/>
      <c r="G132" s="253"/>
      <c r="H132" s="254"/>
      <c r="I132" s="65">
        <f>SUM(I133+I136)</f>
        <v>0.4894759870873602</v>
      </c>
      <c r="J132" s="259"/>
      <c r="K132" s="152">
        <f>SUM(K133+K136)</f>
        <v>4109.043904323456</v>
      </c>
      <c r="L132" s="66"/>
      <c r="M132" s="66"/>
      <c r="N132" s="66"/>
      <c r="O132" s="82"/>
      <c r="P132" s="249"/>
      <c r="Q132" s="82"/>
      <c r="R132" s="82"/>
      <c r="S132" s="78"/>
    </row>
    <row r="133" spans="2:19" s="50" customFormat="1" ht="15">
      <c r="B133" s="51"/>
      <c r="C133" s="567" t="s">
        <v>166</v>
      </c>
      <c r="D133" s="567"/>
      <c r="E133" s="567"/>
      <c r="F133" s="567"/>
      <c r="G133" s="256"/>
      <c r="H133" s="257"/>
      <c r="I133" s="258">
        <f>SUM(I134:I135)</f>
        <v>0.25822850252205554</v>
      </c>
      <c r="J133" s="259"/>
      <c r="K133" s="260">
        <f>SUM(K134:K135)</f>
        <v>2181.2355758728904</v>
      </c>
      <c r="L133" s="294"/>
      <c r="M133" s="294"/>
      <c r="N133" s="294"/>
      <c r="O133" s="82"/>
      <c r="P133" s="249"/>
      <c r="Q133" s="82"/>
      <c r="R133" s="82"/>
      <c r="S133" s="78"/>
    </row>
    <row r="134" spans="2:19" ht="18" customHeight="1">
      <c r="B134" s="39">
        <f>SUM(B131+1)</f>
        <v>103</v>
      </c>
      <c r="C134" s="15" t="s">
        <v>167</v>
      </c>
      <c r="D134" s="13">
        <v>10658</v>
      </c>
      <c r="E134" s="14">
        <v>0.395</v>
      </c>
      <c r="F134" s="13">
        <v>20</v>
      </c>
      <c r="G134" s="13">
        <v>6</v>
      </c>
      <c r="H134" s="121">
        <f>0.01*SQRT(2*9.81*G134*(1-(273-33)/(273+F134))+11.56)</f>
        <v>0.057318462499832544</v>
      </c>
      <c r="I134" s="123">
        <f>0.97*D134*E134*(1+H134)*(F134+33)/1000000</f>
        <v>0.2288369923746659</v>
      </c>
      <c r="J134" s="14">
        <v>0.464</v>
      </c>
      <c r="K134" s="25">
        <f>I134*J134*24*213*3.6</f>
        <v>1954.0584832642255</v>
      </c>
      <c r="L134" s="60"/>
      <c r="M134" s="60"/>
      <c r="N134" s="60"/>
      <c r="O134" s="249"/>
      <c r="P134" s="295"/>
      <c r="Q134" s="249"/>
      <c r="R134" s="249"/>
      <c r="S134" s="87"/>
    </row>
    <row r="135" spans="2:19" ht="32.25" customHeight="1">
      <c r="B135" s="39">
        <f>SUM(B134+1)</f>
        <v>104</v>
      </c>
      <c r="C135" s="15" t="s">
        <v>168</v>
      </c>
      <c r="D135" s="13">
        <v>1372</v>
      </c>
      <c r="E135" s="14">
        <v>0.43</v>
      </c>
      <c r="F135" s="13">
        <v>16</v>
      </c>
      <c r="G135" s="13">
        <v>3.5</v>
      </c>
      <c r="H135" s="121">
        <f>0.01*SQRT(2*9.81*G135*(1-(273-33)/(273+F135))+11.56)</f>
        <v>0.04816950319509518</v>
      </c>
      <c r="I135" s="123">
        <f>0.97*D135*E135*(1+H135)*(F135+33)/1000000</f>
        <v>0.029391510147389617</v>
      </c>
      <c r="J135" s="14">
        <v>0.42</v>
      </c>
      <c r="K135" s="25">
        <f>I135*J135*24*213*3.6</f>
        <v>227.17709260866505</v>
      </c>
      <c r="L135" s="60"/>
      <c r="M135" s="60"/>
      <c r="N135" s="60"/>
      <c r="O135" s="249"/>
      <c r="P135" s="295"/>
      <c r="Q135" s="249"/>
      <c r="R135" s="249"/>
      <c r="S135" s="87"/>
    </row>
    <row r="136" spans="2:19" s="50" customFormat="1" ht="15">
      <c r="B136" s="55"/>
      <c r="C136" s="567" t="s">
        <v>169</v>
      </c>
      <c r="D136" s="567"/>
      <c r="E136" s="567"/>
      <c r="F136" s="567"/>
      <c r="G136" s="256"/>
      <c r="H136" s="257"/>
      <c r="I136" s="258">
        <f>SUM(I137:I141)</f>
        <v>0.23124748456530467</v>
      </c>
      <c r="J136" s="259"/>
      <c r="K136" s="260">
        <f>SUM(K137:K141)</f>
        <v>1927.8083284505665</v>
      </c>
      <c r="L136" s="294"/>
      <c r="M136" s="294"/>
      <c r="N136" s="294"/>
      <c r="O136" s="82"/>
      <c r="P136" s="82"/>
      <c r="Q136" s="82"/>
      <c r="R136" s="82"/>
      <c r="S136" s="78"/>
    </row>
    <row r="137" spans="2:19" ht="27.75" customHeight="1">
      <c r="B137" s="56">
        <f>SUM(B135+1)</f>
        <v>105</v>
      </c>
      <c r="C137" s="57" t="s">
        <v>170</v>
      </c>
      <c r="D137" s="13">
        <v>8998</v>
      </c>
      <c r="E137" s="14">
        <v>0.395</v>
      </c>
      <c r="F137" s="13">
        <v>20</v>
      </c>
      <c r="G137" s="13">
        <v>6</v>
      </c>
      <c r="H137" s="121">
        <f>0.01*SQRT(2*9.81*G137*(1-(273-33)/(273+F137))+11.56)</f>
        <v>0.057318462499832544</v>
      </c>
      <c r="I137" s="123">
        <f>0.97*D137*E137*(1+H137)*(F137+33)/1000000</f>
        <v>0.19319527654224466</v>
      </c>
      <c r="J137" s="14">
        <v>0.464</v>
      </c>
      <c r="K137" s="25">
        <f>I137*J137*24*213*3.6</f>
        <v>1649.7108493536778</v>
      </c>
      <c r="L137" s="60"/>
      <c r="M137" s="60"/>
      <c r="N137" s="60"/>
      <c r="O137" s="249"/>
      <c r="P137" s="295"/>
      <c r="Q137" s="249"/>
      <c r="R137" s="249"/>
      <c r="S137" s="87"/>
    </row>
    <row r="138" spans="2:19" ht="32.25" customHeight="1">
      <c r="B138" s="58"/>
      <c r="C138" s="57" t="s">
        <v>171</v>
      </c>
      <c r="D138" s="13">
        <v>319</v>
      </c>
      <c r="E138" s="14">
        <v>0.395</v>
      </c>
      <c r="F138" s="13">
        <v>25</v>
      </c>
      <c r="G138" s="13">
        <v>0</v>
      </c>
      <c r="H138" s="121">
        <v>0</v>
      </c>
      <c r="I138" s="123">
        <f>0.97*D138*E138*(1+H138)*(F138+33)/1000000</f>
        <v>0.0070890413</v>
      </c>
      <c r="J138" s="14">
        <v>0.51</v>
      </c>
      <c r="K138" s="25">
        <f>I138*J138*24*213*3.6</f>
        <v>66.5351328746016</v>
      </c>
      <c r="L138" s="60"/>
      <c r="M138" s="60"/>
      <c r="N138" s="60"/>
      <c r="O138" s="249"/>
      <c r="P138" s="295"/>
      <c r="Q138" s="249"/>
      <c r="R138" s="249"/>
      <c r="S138" s="87"/>
    </row>
    <row r="139" spans="2:19" ht="25.5" customHeight="1">
      <c r="B139" s="39">
        <f>SUM(B137+1)</f>
        <v>106</v>
      </c>
      <c r="C139" s="15" t="s">
        <v>172</v>
      </c>
      <c r="D139" s="13">
        <v>501</v>
      </c>
      <c r="E139" s="14">
        <v>0.8140000000000001</v>
      </c>
      <c r="F139" s="13">
        <v>10</v>
      </c>
      <c r="G139" s="13">
        <v>4</v>
      </c>
      <c r="H139" s="121">
        <f>0.01*SQRT(2*9.81*G139*(1-(273-33)/(273+F139))+11.56)</f>
        <v>0.04846083260551543</v>
      </c>
      <c r="I139" s="123">
        <f>0.97*D139*E139*(1+H139)*(F139+33)/1000000</f>
        <v>0.017834236919767224</v>
      </c>
      <c r="J139" s="14">
        <v>0.34</v>
      </c>
      <c r="K139" s="25">
        <f>I139*J139*24*213*3.6</f>
        <v>111.59038981983245</v>
      </c>
      <c r="L139" s="60"/>
      <c r="M139" s="60"/>
      <c r="N139" s="60"/>
      <c r="O139" s="249"/>
      <c r="P139" s="295"/>
      <c r="Q139" s="249"/>
      <c r="R139" s="249"/>
      <c r="S139" s="87"/>
    </row>
    <row r="140" spans="2:19" ht="27.75" customHeight="1">
      <c r="B140" s="39">
        <f>SUM(B139+1)</f>
        <v>107</v>
      </c>
      <c r="C140" s="15" t="s">
        <v>173</v>
      </c>
      <c r="D140" s="13">
        <v>287</v>
      </c>
      <c r="E140" s="14">
        <v>0.442</v>
      </c>
      <c r="F140" s="13">
        <v>16</v>
      </c>
      <c r="G140" s="13">
        <v>3</v>
      </c>
      <c r="H140" s="121">
        <f>0.01*SQRT(2*9.81*G140*(1-(273-33)/(273+F140))+11.56)</f>
        <v>0.04641090732079152</v>
      </c>
      <c r="I140" s="123">
        <f>0.97*D140*E140*(1+H140)*(F140+33)/1000000</f>
        <v>0.006309199181047523</v>
      </c>
      <c r="J140" s="14">
        <v>0.42</v>
      </c>
      <c r="K140" s="25">
        <f>I140*J140*24*213*3.6</f>
        <v>48.76597083483458</v>
      </c>
      <c r="L140" s="60"/>
      <c r="M140" s="60"/>
      <c r="N140" s="60"/>
      <c r="O140" s="249"/>
      <c r="P140" s="295"/>
      <c r="Q140" s="568"/>
      <c r="R140" s="249"/>
      <c r="S140" s="87"/>
    </row>
    <row r="141" spans="2:19" ht="31.5" customHeight="1">
      <c r="B141" s="39">
        <f>SUM(B140+1)</f>
        <v>108</v>
      </c>
      <c r="C141" s="15" t="s">
        <v>174</v>
      </c>
      <c r="D141" s="13">
        <v>200</v>
      </c>
      <c r="E141" s="14">
        <v>0.7</v>
      </c>
      <c r="F141" s="13">
        <v>15</v>
      </c>
      <c r="G141" s="13">
        <v>3</v>
      </c>
      <c r="H141" s="121">
        <f>0.01*SQRT(2*9.81*G141*(1-(273-33)/(273+F141))+11.56)</f>
        <v>0.04622769732530488</v>
      </c>
      <c r="I141" s="123">
        <f>0.97*D141*E141*(1+H141)*(F141+33)/1000000</f>
        <v>0.006819730622245266</v>
      </c>
      <c r="J141" s="14">
        <v>0.40800000000000003</v>
      </c>
      <c r="K141" s="37">
        <f>I141*J141*24*213*3.6</f>
        <v>51.205985567620075</v>
      </c>
      <c r="L141" s="59"/>
      <c r="M141" s="59"/>
      <c r="N141" s="59"/>
      <c r="O141" s="249"/>
      <c r="P141" s="295"/>
      <c r="Q141" s="568"/>
      <c r="R141" s="249"/>
      <c r="S141" s="87"/>
    </row>
    <row r="142" spans="2:19" s="50" customFormat="1" ht="14.25">
      <c r="B142" s="566" t="s">
        <v>13</v>
      </c>
      <c r="C142" s="566"/>
      <c r="D142" s="566"/>
      <c r="E142" s="566"/>
      <c r="F142" s="566"/>
      <c r="G142" s="253"/>
      <c r="H142" s="254"/>
      <c r="I142" s="65">
        <f>SUM(I143+I145)</f>
        <v>0.009231774069250085</v>
      </c>
      <c r="J142" s="259"/>
      <c r="K142" s="152">
        <f>SUM(K143+K145)</f>
        <v>78.83090163176755</v>
      </c>
      <c r="L142" s="66"/>
      <c r="M142" s="66"/>
      <c r="N142" s="66"/>
      <c r="O142" s="82"/>
      <c r="P142" s="82"/>
      <c r="Q142" s="82"/>
      <c r="R142" s="82"/>
      <c r="S142" s="78"/>
    </row>
    <row r="143" spans="2:19" s="50" customFormat="1" ht="16.5" customHeight="1">
      <c r="B143" s="51"/>
      <c r="C143" s="567" t="s">
        <v>175</v>
      </c>
      <c r="D143" s="567"/>
      <c r="E143" s="567"/>
      <c r="F143" s="567"/>
      <c r="G143" s="256"/>
      <c r="H143" s="257"/>
      <c r="I143" s="258">
        <f>SUM(I144)</f>
        <v>0.005208113564346368</v>
      </c>
      <c r="J143" s="259"/>
      <c r="K143" s="260">
        <f>SUM(K144)</f>
        <v>44.47252337398389</v>
      </c>
      <c r="L143" s="294"/>
      <c r="M143" s="294"/>
      <c r="N143" s="294"/>
      <c r="O143" s="82"/>
      <c r="P143" s="82"/>
      <c r="Q143" s="82"/>
      <c r="R143" s="82"/>
      <c r="S143" s="78"/>
    </row>
    <row r="144" spans="2:19" ht="28.5" customHeight="1">
      <c r="B144" s="39">
        <f>SUM(B141+1)</f>
        <v>109</v>
      </c>
      <c r="C144" s="15" t="s">
        <v>176</v>
      </c>
      <c r="D144" s="13">
        <v>207</v>
      </c>
      <c r="E144" s="14">
        <v>0.465</v>
      </c>
      <c r="F144" s="13">
        <v>20</v>
      </c>
      <c r="G144" s="13">
        <v>4.5</v>
      </c>
      <c r="H144" s="121">
        <f>0.01*SQRT(2*9.81*G144*(1-(273-33)/(273+F144))+11.56)</f>
        <v>0.05246955886519852</v>
      </c>
      <c r="I144" s="123">
        <f>0.97*D144*E144*(1+H144)*(F144+33)/1000000</f>
        <v>0.005208113564346368</v>
      </c>
      <c r="J144" s="14">
        <v>0.464</v>
      </c>
      <c r="K144" s="25">
        <f>I144*J144*24*213*3.6</f>
        <v>44.47252337398389</v>
      </c>
      <c r="L144" s="60"/>
      <c r="M144" s="60"/>
      <c r="N144" s="60"/>
      <c r="O144" s="249"/>
      <c r="P144" s="295"/>
      <c r="Q144" s="249"/>
      <c r="R144" s="249"/>
      <c r="S144" s="87"/>
    </row>
    <row r="145" spans="2:19" s="50" customFormat="1" ht="15">
      <c r="B145" s="51"/>
      <c r="C145" s="567" t="s">
        <v>166</v>
      </c>
      <c r="D145" s="567"/>
      <c r="E145" s="567"/>
      <c r="F145" s="567"/>
      <c r="G145" s="256"/>
      <c r="H145" s="257"/>
      <c r="I145" s="258">
        <f>SUM(I146)</f>
        <v>0.004023660504903717</v>
      </c>
      <c r="J145" s="259"/>
      <c r="K145" s="260">
        <f>SUM(K146)</f>
        <v>34.358378257783656</v>
      </c>
      <c r="L145" s="294"/>
      <c r="M145" s="294"/>
      <c r="N145" s="294"/>
      <c r="O145" s="82"/>
      <c r="P145" s="82"/>
      <c r="Q145" s="82"/>
      <c r="R145" s="82"/>
      <c r="S145" s="78"/>
    </row>
    <row r="146" spans="2:19" ht="27.75" customHeight="1">
      <c r="B146" s="39">
        <f>SUM(B144+1)</f>
        <v>110</v>
      </c>
      <c r="C146" s="15" t="s">
        <v>177</v>
      </c>
      <c r="D146" s="13">
        <v>156</v>
      </c>
      <c r="E146" s="14">
        <v>0.465</v>
      </c>
      <c r="F146" s="13">
        <v>20</v>
      </c>
      <c r="G146" s="13">
        <v>14.3</v>
      </c>
      <c r="H146" s="121">
        <f>0.01*SQRT(2*9.81*G146*(1-(273-33)/(273+F146))+11.56)</f>
        <v>0.07893721962191363</v>
      </c>
      <c r="I146" s="123">
        <f>0.97*D146*E146*(1+H146)*(F146+33)/1000000</f>
        <v>0.004023660504903717</v>
      </c>
      <c r="J146" s="14">
        <v>0.464</v>
      </c>
      <c r="K146" s="25">
        <f>I146*J146*24*213*3.6</f>
        <v>34.358378257783656</v>
      </c>
      <c r="L146" s="60"/>
      <c r="M146" s="60"/>
      <c r="N146" s="60"/>
      <c r="O146" s="249"/>
      <c r="P146" s="295"/>
      <c r="Q146" s="249"/>
      <c r="R146" s="249"/>
      <c r="S146" s="87"/>
    </row>
    <row r="147" spans="2:19" s="50" customFormat="1" ht="14.25">
      <c r="B147" s="566" t="s">
        <v>14</v>
      </c>
      <c r="C147" s="566"/>
      <c r="D147" s="566"/>
      <c r="E147" s="566"/>
      <c r="F147" s="566"/>
      <c r="G147" s="253"/>
      <c r="H147" s="254"/>
      <c r="I147" s="65">
        <f>SUM(I148)</f>
        <v>0.014367904505361122</v>
      </c>
      <c r="J147" s="259"/>
      <c r="K147" s="152">
        <f>SUM(K148)</f>
        <v>117.13603114552637</v>
      </c>
      <c r="L147" s="66"/>
      <c r="M147" s="66"/>
      <c r="N147" s="66"/>
      <c r="O147" s="82"/>
      <c r="P147" s="82"/>
      <c r="Q147" s="82"/>
      <c r="R147" s="82"/>
      <c r="S147" s="78"/>
    </row>
    <row r="148" spans="2:19" s="50" customFormat="1" ht="15">
      <c r="B148" s="51"/>
      <c r="C148" s="567" t="s">
        <v>166</v>
      </c>
      <c r="D148" s="567"/>
      <c r="E148" s="567"/>
      <c r="F148" s="567"/>
      <c r="G148" s="256"/>
      <c r="H148" s="257"/>
      <c r="I148" s="258">
        <f>SUM(I149)</f>
        <v>0.014367904505361122</v>
      </c>
      <c r="J148" s="264"/>
      <c r="K148" s="260">
        <f>SUM(K149)</f>
        <v>117.13603114552637</v>
      </c>
      <c r="L148" s="294"/>
      <c r="M148" s="294"/>
      <c r="N148" s="294"/>
      <c r="O148" s="82"/>
      <c r="P148" s="82"/>
      <c r="Q148" s="82"/>
      <c r="R148" s="82"/>
      <c r="S148" s="78"/>
    </row>
    <row r="149" spans="2:19" ht="27" customHeight="1">
      <c r="B149" s="39">
        <f>SUM(B146+1)</f>
        <v>111</v>
      </c>
      <c r="C149" s="15" t="s">
        <v>178</v>
      </c>
      <c r="D149" s="13">
        <v>539</v>
      </c>
      <c r="E149" s="14">
        <v>0.5</v>
      </c>
      <c r="F149" s="13">
        <v>18</v>
      </c>
      <c r="G149" s="13">
        <v>14.19</v>
      </c>
      <c r="H149" s="121">
        <f>0.01*SQRT(2*9.81*G149*(1-(273-33)/(273+F149))+11.56)</f>
        <v>0.07768727024913984</v>
      </c>
      <c r="I149" s="123">
        <f>0.97*D149*E149*(1+H149)*(F149+33)/1000000</f>
        <v>0.014367904505361122</v>
      </c>
      <c r="J149" s="14">
        <v>0.443</v>
      </c>
      <c r="K149" s="25">
        <f>I149*J149*24*213*3.6</f>
        <v>117.13603114552637</v>
      </c>
      <c r="L149" s="60"/>
      <c r="M149" s="60"/>
      <c r="N149" s="60"/>
      <c r="O149" s="249"/>
      <c r="P149" s="295"/>
      <c r="Q149" s="249"/>
      <c r="R149" s="249"/>
      <c r="S149" s="87"/>
    </row>
    <row r="150" spans="2:19" s="50" customFormat="1" ht="14.25">
      <c r="B150" s="566" t="s">
        <v>27</v>
      </c>
      <c r="C150" s="566"/>
      <c r="D150" s="566"/>
      <c r="E150" s="566"/>
      <c r="F150" s="566"/>
      <c r="G150" s="253"/>
      <c r="H150" s="254"/>
      <c r="I150" s="65">
        <f>SUM(I153+I151)</f>
        <v>0.056554740149074204</v>
      </c>
      <c r="J150" s="259"/>
      <c r="K150" s="152">
        <f>SUM(K153+K151)</f>
        <v>422.35258984133804</v>
      </c>
      <c r="L150" s="66"/>
      <c r="M150" s="66"/>
      <c r="N150" s="66"/>
      <c r="O150" s="82"/>
      <c r="P150" s="82"/>
      <c r="Q150" s="82"/>
      <c r="R150" s="82"/>
      <c r="S150" s="78"/>
    </row>
    <row r="151" spans="2:19" s="50" customFormat="1" ht="15">
      <c r="B151" s="51"/>
      <c r="C151" s="567" t="s">
        <v>166</v>
      </c>
      <c r="D151" s="567"/>
      <c r="E151" s="567"/>
      <c r="F151" s="567"/>
      <c r="G151" s="256"/>
      <c r="H151" s="257"/>
      <c r="I151" s="258">
        <f>SUM(I152)</f>
        <v>0.036129535466735835</v>
      </c>
      <c r="J151" s="259"/>
      <c r="K151" s="260">
        <f>SUM(K152)</f>
        <v>294.5502867259348</v>
      </c>
      <c r="L151" s="294"/>
      <c r="M151" s="294"/>
      <c r="N151" s="294"/>
      <c r="O151" s="82"/>
      <c r="P151" s="82"/>
      <c r="Q151" s="82"/>
      <c r="R151" s="82"/>
      <c r="S151" s="78"/>
    </row>
    <row r="152" spans="2:19" ht="28.5" customHeight="1">
      <c r="B152" s="39">
        <f>SUM(B149+1)</f>
        <v>112</v>
      </c>
      <c r="C152" s="15" t="s">
        <v>179</v>
      </c>
      <c r="D152" s="13">
        <v>1393</v>
      </c>
      <c r="E152" s="14">
        <v>0.5</v>
      </c>
      <c r="F152" s="13">
        <v>18</v>
      </c>
      <c r="G152" s="13">
        <v>3.5</v>
      </c>
      <c r="H152" s="121">
        <f>0.01*SQRT(2*9.81*G152*(1-(273-33)/(273+F152))+11.56)</f>
        <v>0.04857463170586912</v>
      </c>
      <c r="I152" s="123">
        <f>0.97*D152*E152*(1+H152)*(F152+33)/1000000</f>
        <v>0.036129535466735835</v>
      </c>
      <c r="J152" s="14">
        <v>0.443</v>
      </c>
      <c r="K152" s="25">
        <f>I152*J152*24*213*3.6</f>
        <v>294.5502867259348</v>
      </c>
      <c r="L152" s="60"/>
      <c r="M152" s="60"/>
      <c r="N152" s="60"/>
      <c r="O152" s="249"/>
      <c r="P152" s="295"/>
      <c r="Q152" s="249"/>
      <c r="R152" s="249"/>
      <c r="S152" s="87"/>
    </row>
    <row r="153" spans="2:19" s="50" customFormat="1" ht="15">
      <c r="B153" s="51"/>
      <c r="C153" s="567" t="s">
        <v>175</v>
      </c>
      <c r="D153" s="567"/>
      <c r="E153" s="567"/>
      <c r="F153" s="567"/>
      <c r="G153" s="256"/>
      <c r="H153" s="257"/>
      <c r="I153" s="258">
        <f>SUM(I154)</f>
        <v>0.020425204682338372</v>
      </c>
      <c r="J153" s="259"/>
      <c r="K153" s="260">
        <f>SUM(K154)</f>
        <v>127.80230311540325</v>
      </c>
      <c r="L153" s="294"/>
      <c r="M153" s="294"/>
      <c r="N153" s="294"/>
      <c r="O153" s="82"/>
      <c r="P153" s="82"/>
      <c r="Q153" s="82"/>
      <c r="R153" s="82"/>
      <c r="S153" s="78"/>
    </row>
    <row r="154" spans="2:19" ht="30" customHeight="1">
      <c r="B154" s="39">
        <f>SUM(B152+1)</f>
        <v>113</v>
      </c>
      <c r="C154" s="15" t="s">
        <v>180</v>
      </c>
      <c r="D154" s="13">
        <v>572</v>
      </c>
      <c r="E154" s="14">
        <v>0.8140000000000001</v>
      </c>
      <c r="F154" s="13">
        <v>10</v>
      </c>
      <c r="G154" s="13">
        <v>5.1</v>
      </c>
      <c r="H154" s="121">
        <f>0.01*SQRT(2*9.81*G154*(1-(273-33)/(273+F154))+11.56)</f>
        <v>0.05173370930491288</v>
      </c>
      <c r="I154" s="123">
        <f>0.97*D154*E154*(1+H154)*(F154+33)/1000000</f>
        <v>0.020425204682338372</v>
      </c>
      <c r="J154" s="14">
        <v>0.34</v>
      </c>
      <c r="K154" s="25">
        <f>I154*J154*24*213*3.6</f>
        <v>127.80230311540325</v>
      </c>
      <c r="L154" s="60"/>
      <c r="M154" s="60"/>
      <c r="N154" s="60"/>
      <c r="O154" s="249"/>
      <c r="P154" s="295"/>
      <c r="Q154" s="249"/>
      <c r="R154" s="249"/>
      <c r="S154" s="87"/>
    </row>
    <row r="155" spans="2:19" s="50" customFormat="1" ht="14.25">
      <c r="B155" s="566" t="s">
        <v>15</v>
      </c>
      <c r="C155" s="566"/>
      <c r="D155" s="566"/>
      <c r="E155" s="566"/>
      <c r="F155" s="566"/>
      <c r="G155" s="253"/>
      <c r="H155" s="254"/>
      <c r="I155" s="65">
        <f>SUM(I156+I169+I166)</f>
        <v>0.3630933708959505</v>
      </c>
      <c r="J155" s="259"/>
      <c r="K155" s="152">
        <f>SUM(K156+K169+K166)</f>
        <v>2909.6443951562787</v>
      </c>
      <c r="L155" s="66"/>
      <c r="M155" s="66"/>
      <c r="N155" s="66"/>
      <c r="O155" s="82"/>
      <c r="P155" s="82"/>
      <c r="Q155" s="82"/>
      <c r="R155" s="82"/>
      <c r="S155" s="78"/>
    </row>
    <row r="156" spans="2:19" s="50" customFormat="1" ht="15">
      <c r="B156" s="51"/>
      <c r="C156" s="567" t="s">
        <v>175</v>
      </c>
      <c r="D156" s="567"/>
      <c r="E156" s="567"/>
      <c r="F156" s="567"/>
      <c r="G156" s="256"/>
      <c r="H156" s="257"/>
      <c r="I156" s="258">
        <f>SUM(I157:I165)</f>
        <v>0.3099614353551147</v>
      </c>
      <c r="J156" s="259"/>
      <c r="K156" s="260">
        <f>SUM(K157:K165)</f>
        <v>2476.4800423439956</v>
      </c>
      <c r="L156" s="294"/>
      <c r="M156" s="294"/>
      <c r="N156" s="294"/>
      <c r="O156" s="82"/>
      <c r="P156" s="82"/>
      <c r="Q156" s="82"/>
      <c r="R156" s="82"/>
      <c r="S156" s="78"/>
    </row>
    <row r="157" spans="2:19" ht="27.75" customHeight="1">
      <c r="B157" s="39">
        <f>SUM(B154+1)</f>
        <v>114</v>
      </c>
      <c r="C157" s="15" t="s">
        <v>181</v>
      </c>
      <c r="D157" s="26">
        <v>3280</v>
      </c>
      <c r="E157" s="14">
        <v>0.5</v>
      </c>
      <c r="F157" s="13">
        <v>18</v>
      </c>
      <c r="G157" s="13">
        <v>6</v>
      </c>
      <c r="H157" s="121">
        <f aca="true" t="shared" si="26" ref="H157:H165">0.01*SQRT(2*9.81*G157*(1-(273-33)/(273+F157))+11.56)</f>
        <v>0.0567374128826699</v>
      </c>
      <c r="I157" s="123">
        <f aca="true" t="shared" si="27" ref="I157:I165">0.97*D157*E157*(1+H157)*(F157+33)/1000000</f>
        <v>0.08573395169710132</v>
      </c>
      <c r="J157" s="14">
        <v>0.443</v>
      </c>
      <c r="K157" s="25">
        <f aca="true" t="shared" si="28" ref="K157:K165">I157*J157*24*213*3.6</f>
        <v>698.9561235233381</v>
      </c>
      <c r="L157" s="60"/>
      <c r="M157" s="60"/>
      <c r="N157" s="60"/>
      <c r="O157" s="249"/>
      <c r="P157" s="295"/>
      <c r="Q157" s="249"/>
      <c r="R157" s="249"/>
      <c r="S157" s="87"/>
    </row>
    <row r="158" spans="2:19" ht="44.25" customHeight="1">
      <c r="B158" s="39">
        <f aca="true" t="shared" si="29" ref="B158:B165">SUM(B157+1)</f>
        <v>115</v>
      </c>
      <c r="C158" s="15" t="s">
        <v>182</v>
      </c>
      <c r="D158" s="13">
        <v>1429</v>
      </c>
      <c r="E158" s="14">
        <v>0.5</v>
      </c>
      <c r="F158" s="13">
        <v>18</v>
      </c>
      <c r="G158" s="13">
        <v>6</v>
      </c>
      <c r="H158" s="121">
        <f t="shared" si="26"/>
        <v>0.0567374128826699</v>
      </c>
      <c r="I158" s="123">
        <f t="shared" si="27"/>
        <v>0.037351773468035906</v>
      </c>
      <c r="J158" s="14">
        <v>0.443</v>
      </c>
      <c r="K158" s="25">
        <f t="shared" si="28"/>
        <v>304.5147257667226</v>
      </c>
      <c r="L158" s="60"/>
      <c r="M158" s="60"/>
      <c r="N158" s="60"/>
      <c r="O158" s="249"/>
      <c r="P158" s="295"/>
      <c r="Q158" s="249"/>
      <c r="R158" s="249"/>
      <c r="S158" s="87"/>
    </row>
    <row r="159" spans="2:19" ht="41.25" customHeight="1">
      <c r="B159" s="39">
        <f t="shared" si="29"/>
        <v>116</v>
      </c>
      <c r="C159" s="15" t="s">
        <v>183</v>
      </c>
      <c r="D159" s="13">
        <v>1766</v>
      </c>
      <c r="E159" s="14">
        <v>0.5</v>
      </c>
      <c r="F159" s="13">
        <v>18</v>
      </c>
      <c r="G159" s="13">
        <v>9</v>
      </c>
      <c r="H159" s="121">
        <f t="shared" si="26"/>
        <v>0.06519740049210426</v>
      </c>
      <c r="I159" s="123">
        <f t="shared" si="27"/>
        <v>0.046529963500270104</v>
      </c>
      <c r="J159" s="14">
        <v>0.443</v>
      </c>
      <c r="K159" s="25">
        <f t="shared" si="28"/>
        <v>379.3409993596597</v>
      </c>
      <c r="L159" s="60"/>
      <c r="M159" s="60"/>
      <c r="N159" s="60"/>
      <c r="O159" s="249"/>
      <c r="P159" s="295"/>
      <c r="Q159" s="249"/>
      <c r="R159" s="249"/>
      <c r="S159" s="87"/>
    </row>
    <row r="160" spans="2:19" ht="51.75" customHeight="1">
      <c r="B160" s="39">
        <f t="shared" si="29"/>
        <v>117</v>
      </c>
      <c r="C160" s="153" t="s">
        <v>184</v>
      </c>
      <c r="D160" s="13">
        <v>492</v>
      </c>
      <c r="E160" s="14">
        <v>0.5</v>
      </c>
      <c r="F160" s="13">
        <v>18</v>
      </c>
      <c r="G160" s="13">
        <v>9</v>
      </c>
      <c r="H160" s="121">
        <f t="shared" si="26"/>
        <v>0.06519740049210426</v>
      </c>
      <c r="I160" s="123">
        <f t="shared" si="27"/>
        <v>0.012963047588976723</v>
      </c>
      <c r="J160" s="14">
        <v>0.443</v>
      </c>
      <c r="K160" s="25">
        <f t="shared" si="28"/>
        <v>105.6827699235292</v>
      </c>
      <c r="L160" s="60"/>
      <c r="M160" s="60"/>
      <c r="N160" s="60"/>
      <c r="O160" s="249"/>
      <c r="P160" s="295"/>
      <c r="Q160" s="569"/>
      <c r="R160" s="249"/>
      <c r="S160" s="87"/>
    </row>
    <row r="161" spans="2:19" ht="41.25" customHeight="1">
      <c r="B161" s="39">
        <f t="shared" si="29"/>
        <v>118</v>
      </c>
      <c r="C161" s="15" t="s">
        <v>185</v>
      </c>
      <c r="D161" s="13">
        <v>290</v>
      </c>
      <c r="E161" s="14">
        <v>0.5</v>
      </c>
      <c r="F161" s="13">
        <v>18</v>
      </c>
      <c r="G161" s="13">
        <v>6</v>
      </c>
      <c r="H161" s="121">
        <f t="shared" si="26"/>
        <v>0.0567374128826699</v>
      </c>
      <c r="I161" s="123">
        <f t="shared" si="27"/>
        <v>0.007580135973219324</v>
      </c>
      <c r="J161" s="14">
        <v>0.443</v>
      </c>
      <c r="K161" s="25">
        <f t="shared" si="28"/>
        <v>61.79794994566098</v>
      </c>
      <c r="L161" s="60"/>
      <c r="M161" s="60"/>
      <c r="N161" s="60"/>
      <c r="O161" s="249"/>
      <c r="P161" s="295"/>
      <c r="Q161" s="569"/>
      <c r="R161" s="249"/>
      <c r="S161" s="87"/>
    </row>
    <row r="162" spans="2:19" ht="30" customHeight="1">
      <c r="B162" s="39">
        <f t="shared" si="29"/>
        <v>119</v>
      </c>
      <c r="C162" s="15" t="s">
        <v>186</v>
      </c>
      <c r="D162" s="13">
        <v>2539</v>
      </c>
      <c r="E162" s="14">
        <v>0.5</v>
      </c>
      <c r="F162" s="13">
        <v>18</v>
      </c>
      <c r="G162" s="13">
        <v>9</v>
      </c>
      <c r="H162" s="121">
        <f t="shared" si="26"/>
        <v>0.06519740049210426</v>
      </c>
      <c r="I162" s="123">
        <f t="shared" si="27"/>
        <v>0.06689670290327622</v>
      </c>
      <c r="J162" s="14">
        <v>0.443</v>
      </c>
      <c r="K162" s="25">
        <f t="shared" si="28"/>
        <v>545.3832374712207</v>
      </c>
      <c r="L162" s="60"/>
      <c r="M162" s="60"/>
      <c r="N162" s="60"/>
      <c r="O162" s="249"/>
      <c r="P162" s="295"/>
      <c r="Q162" s="249"/>
      <c r="R162" s="249"/>
      <c r="S162" s="87"/>
    </row>
    <row r="163" spans="2:19" ht="45" customHeight="1">
      <c r="B163" s="39">
        <f t="shared" si="29"/>
        <v>120</v>
      </c>
      <c r="C163" s="15" t="s">
        <v>187</v>
      </c>
      <c r="D163" s="13">
        <v>1009</v>
      </c>
      <c r="E163" s="14">
        <v>0.5</v>
      </c>
      <c r="F163" s="13">
        <v>18</v>
      </c>
      <c r="G163" s="13">
        <v>4.5</v>
      </c>
      <c r="H163" s="121">
        <f t="shared" si="26"/>
        <v>0.051993754581333304</v>
      </c>
      <c r="I163" s="123">
        <f t="shared" si="27"/>
        <v>0.026255255109245406</v>
      </c>
      <c r="J163" s="14">
        <v>0.443</v>
      </c>
      <c r="K163" s="25">
        <f t="shared" si="28"/>
        <v>214.049054896124</v>
      </c>
      <c r="L163" s="60"/>
      <c r="M163" s="60"/>
      <c r="N163" s="60"/>
      <c r="O163" s="249"/>
      <c r="P163" s="295"/>
      <c r="Q163" s="249"/>
      <c r="R163" s="249"/>
      <c r="S163" s="87"/>
    </row>
    <row r="164" spans="2:19" ht="26.25" customHeight="1">
      <c r="B164" s="39">
        <f t="shared" si="29"/>
        <v>121</v>
      </c>
      <c r="C164" s="15" t="s">
        <v>188</v>
      </c>
      <c r="D164" s="265">
        <v>385</v>
      </c>
      <c r="E164" s="14">
        <v>0.8140000000000001</v>
      </c>
      <c r="F164" s="13">
        <v>10</v>
      </c>
      <c r="G164" s="13">
        <v>4.7</v>
      </c>
      <c r="H164" s="121">
        <f t="shared" si="26"/>
        <v>0.05056808725632452</v>
      </c>
      <c r="I164" s="123">
        <f t="shared" si="27"/>
        <v>0.013732497495809978</v>
      </c>
      <c r="J164" s="14">
        <v>0.34</v>
      </c>
      <c r="K164" s="25">
        <f t="shared" si="28"/>
        <v>85.92544529106269</v>
      </c>
      <c r="L164" s="60"/>
      <c r="M164" s="60"/>
      <c r="N164" s="60"/>
      <c r="O164" s="249"/>
      <c r="P164" s="295"/>
      <c r="Q164" s="249"/>
      <c r="R164" s="249"/>
      <c r="S164" s="87"/>
    </row>
    <row r="165" spans="2:19" ht="43.5" customHeight="1">
      <c r="B165" s="39">
        <f t="shared" si="29"/>
        <v>122</v>
      </c>
      <c r="C165" s="15" t="s">
        <v>189</v>
      </c>
      <c r="D165" s="13">
        <v>364</v>
      </c>
      <c r="E165" s="14">
        <v>0.8140000000000001</v>
      </c>
      <c r="F165" s="13">
        <v>10</v>
      </c>
      <c r="G165" s="13">
        <v>3</v>
      </c>
      <c r="H165" s="121">
        <f t="shared" si="26"/>
        <v>0.04528067162283308</v>
      </c>
      <c r="I165" s="123">
        <f t="shared" si="27"/>
        <v>0.01291810761917972</v>
      </c>
      <c r="J165" s="14">
        <v>0.34</v>
      </c>
      <c r="K165" s="25">
        <f t="shared" si="28"/>
        <v>80.82973616667799</v>
      </c>
      <c r="L165" s="60"/>
      <c r="M165" s="60"/>
      <c r="N165" s="60"/>
      <c r="O165" s="249"/>
      <c r="P165" s="295"/>
      <c r="Q165" s="249"/>
      <c r="R165" s="249"/>
      <c r="S165" s="87"/>
    </row>
    <row r="166" spans="2:19" s="50" customFormat="1" ht="15">
      <c r="B166" s="61"/>
      <c r="C166" s="570" t="s">
        <v>190</v>
      </c>
      <c r="D166" s="570"/>
      <c r="E166" s="570"/>
      <c r="F166" s="570"/>
      <c r="G166" s="79"/>
      <c r="H166" s="80"/>
      <c r="I166" s="74">
        <f>SUM(I167:I168)</f>
        <v>0.045533092639131245</v>
      </c>
      <c r="J166" s="81"/>
      <c r="K166" s="75">
        <f>SUM(K167:K168)</f>
        <v>371.2138924322118</v>
      </c>
      <c r="L166" s="76"/>
      <c r="M166" s="76"/>
      <c r="N166" s="76"/>
      <c r="O166" s="82"/>
      <c r="P166" s="82"/>
      <c r="Q166" s="82"/>
      <c r="R166" s="82"/>
      <c r="S166" s="78"/>
    </row>
    <row r="167" spans="2:19" s="50" customFormat="1" ht="25.5">
      <c r="B167" s="571">
        <f>SUM(B165+1)</f>
        <v>123</v>
      </c>
      <c r="C167" s="15" t="s">
        <v>191</v>
      </c>
      <c r="D167" s="13">
        <v>1430</v>
      </c>
      <c r="E167" s="14">
        <v>0.5</v>
      </c>
      <c r="F167" s="13">
        <v>18</v>
      </c>
      <c r="G167" s="13">
        <v>6</v>
      </c>
      <c r="H167" s="121">
        <f>0.01*SQRT(2*9.81*G167*(1-(273-33)/(273+F167))+11.56)</f>
        <v>0.0567374128826699</v>
      </c>
      <c r="I167" s="123">
        <f>0.97*D167*E167*(1+H167)*(F167+33)/1000000</f>
        <v>0.03737791186794356</v>
      </c>
      <c r="J167" s="14">
        <v>0.443</v>
      </c>
      <c r="K167" s="25">
        <f>I167*J167*24*213*3.6</f>
        <v>304.72782214584555</v>
      </c>
      <c r="L167" s="76"/>
      <c r="M167" s="76"/>
      <c r="N167" s="76"/>
      <c r="O167" s="82"/>
      <c r="P167" s="295"/>
      <c r="Q167" s="82"/>
      <c r="R167" s="82"/>
      <c r="S167" s="78"/>
    </row>
    <row r="168" spans="2:19" ht="15.75" customHeight="1">
      <c r="B168" s="571"/>
      <c r="C168" s="15" t="s">
        <v>192</v>
      </c>
      <c r="D168" s="13">
        <v>312</v>
      </c>
      <c r="E168" s="14">
        <v>0.5</v>
      </c>
      <c r="F168" s="13">
        <v>18</v>
      </c>
      <c r="G168" s="13">
        <v>6</v>
      </c>
      <c r="H168" s="121">
        <f>0.01*SQRT(2*9.81*G168*(1-(273-33)/(273+F168))+11.56)</f>
        <v>0.0567374128826699</v>
      </c>
      <c r="I168" s="123">
        <f>0.97*D168*E168*(1+H168)*(F168+33)/1000000</f>
        <v>0.008155180771187685</v>
      </c>
      <c r="J168" s="14">
        <v>0.443</v>
      </c>
      <c r="K168" s="25">
        <f>I168*J168*24*213*3.6</f>
        <v>66.48607028636629</v>
      </c>
      <c r="L168" s="60"/>
      <c r="M168" s="60"/>
      <c r="N168" s="60"/>
      <c r="O168" s="249"/>
      <c r="P168" s="295"/>
      <c r="Q168" s="249"/>
      <c r="R168" s="249"/>
      <c r="S168" s="87"/>
    </row>
    <row r="169" spans="2:19" s="50" customFormat="1" ht="15">
      <c r="B169" s="266"/>
      <c r="C169" s="567" t="s">
        <v>166</v>
      </c>
      <c r="D169" s="567"/>
      <c r="E169" s="567"/>
      <c r="F169" s="567"/>
      <c r="G169" s="567"/>
      <c r="H169" s="267"/>
      <c r="I169" s="258">
        <f>SUM(I170:I170)</f>
        <v>0.007598842901704524</v>
      </c>
      <c r="J169" s="259"/>
      <c r="K169" s="62">
        <f>SUM(K170:K170)</f>
        <v>61.950460380071384</v>
      </c>
      <c r="L169" s="63"/>
      <c r="M169" s="63"/>
      <c r="N169" s="63"/>
      <c r="O169" s="82"/>
      <c r="P169" s="82"/>
      <c r="Q169" s="82"/>
      <c r="R169" s="82"/>
      <c r="S169" s="78"/>
    </row>
    <row r="170" spans="2:19" ht="24.75" customHeight="1">
      <c r="B170" s="39">
        <f>SUM(B167+1)</f>
        <v>124</v>
      </c>
      <c r="C170" s="64" t="s">
        <v>193</v>
      </c>
      <c r="D170" s="268">
        <v>285</v>
      </c>
      <c r="E170" s="269">
        <v>0.5</v>
      </c>
      <c r="F170" s="268">
        <v>18</v>
      </c>
      <c r="G170" s="268">
        <v>14.3</v>
      </c>
      <c r="H170" s="121">
        <f>0.01*SQRT(2*9.81*G170*(1-(273-33)/(273+F170))+11.56)</f>
        <v>0.07793032838679835</v>
      </c>
      <c r="I170" s="123">
        <f>0.97*D170*E170*(1+H170)*(F170+33)/1000000</f>
        <v>0.007598842901704524</v>
      </c>
      <c r="J170" s="14">
        <v>0.443</v>
      </c>
      <c r="K170" s="25">
        <f>I170*J170*24*213*3.6</f>
        <v>61.950460380071384</v>
      </c>
      <c r="L170" s="60"/>
      <c r="M170" s="60"/>
      <c r="N170" s="60"/>
      <c r="O170" s="249"/>
      <c r="P170" s="295"/>
      <c r="Q170" s="249"/>
      <c r="R170" s="249"/>
      <c r="S170" s="87"/>
    </row>
    <row r="171" spans="2:19" s="50" customFormat="1" ht="14.25">
      <c r="B171" s="566" t="s">
        <v>194</v>
      </c>
      <c r="C171" s="566"/>
      <c r="D171" s="566"/>
      <c r="E171" s="566"/>
      <c r="F171" s="566"/>
      <c r="G171" s="253"/>
      <c r="H171" s="254"/>
      <c r="I171" s="65">
        <f>SUM(I172)</f>
        <v>0.09499571899315544</v>
      </c>
      <c r="J171" s="259"/>
      <c r="K171" s="152">
        <f>SUM(K172)</f>
        <v>810.8974209127239</v>
      </c>
      <c r="L171" s="66"/>
      <c r="M171" s="66"/>
      <c r="N171" s="66"/>
      <c r="O171" s="82"/>
      <c r="P171" s="82"/>
      <c r="Q171" s="82"/>
      <c r="R171" s="82"/>
      <c r="S171" s="78"/>
    </row>
    <row r="172" spans="2:19" s="50" customFormat="1" ht="15">
      <c r="B172" s="51"/>
      <c r="C172" s="567" t="s">
        <v>175</v>
      </c>
      <c r="D172" s="567"/>
      <c r="E172" s="567"/>
      <c r="F172" s="567"/>
      <c r="G172" s="256"/>
      <c r="H172" s="257"/>
      <c r="I172" s="67">
        <f>SUM(I173:I175)</f>
        <v>0.09499571899315544</v>
      </c>
      <c r="J172" s="259"/>
      <c r="K172" s="62">
        <f>SUM(K173:K175)</f>
        <v>810.8974209127239</v>
      </c>
      <c r="L172" s="63"/>
      <c r="M172" s="63"/>
      <c r="N172" s="63"/>
      <c r="O172" s="82"/>
      <c r="P172" s="82"/>
      <c r="Q172" s="82"/>
      <c r="R172" s="82"/>
      <c r="S172" s="78"/>
    </row>
    <row r="173" spans="2:19" ht="42" customHeight="1">
      <c r="B173" s="39">
        <f>SUM(B170+1)</f>
        <v>125</v>
      </c>
      <c r="C173" s="15" t="s">
        <v>195</v>
      </c>
      <c r="D173" s="13">
        <v>1063</v>
      </c>
      <c r="E173" s="14">
        <v>0.465</v>
      </c>
      <c r="F173" s="13">
        <v>20</v>
      </c>
      <c r="G173" s="36">
        <v>4.4</v>
      </c>
      <c r="H173" s="121">
        <f>0.01*SQRT(2*9.81*G173*(1-(273-33)/(273+F173))+11.56)</f>
        <v>0.05213026477123874</v>
      </c>
      <c r="I173" s="123">
        <f>0.97*D173*E173*(1+H173)*(F173+33)/1000000</f>
        <v>0.026736424909462358</v>
      </c>
      <c r="J173" s="14">
        <v>0.464</v>
      </c>
      <c r="K173" s="25">
        <f>I173*J173*24*213*3.6</f>
        <v>228.30459955073144</v>
      </c>
      <c r="L173" s="60"/>
      <c r="M173" s="60"/>
      <c r="N173" s="60"/>
      <c r="O173" s="249"/>
      <c r="P173" s="295"/>
      <c r="Q173" s="249"/>
      <c r="R173" s="249"/>
      <c r="S173" s="87"/>
    </row>
    <row r="174" spans="2:19" ht="43.5" customHeight="1">
      <c r="B174" s="39">
        <f>SUM(B173+1)</f>
        <v>126</v>
      </c>
      <c r="C174" s="15" t="s">
        <v>196</v>
      </c>
      <c r="D174" s="13">
        <v>2672</v>
      </c>
      <c r="E174" s="14">
        <v>0.465</v>
      </c>
      <c r="F174" s="13">
        <v>20</v>
      </c>
      <c r="G174" s="13">
        <v>6</v>
      </c>
      <c r="H174" s="121">
        <f>0.01*SQRT(2*9.81*G174*(1-(273-33)/(273+F174))+11.56)</f>
        <v>0.057318462499832544</v>
      </c>
      <c r="I174" s="123">
        <f>0.97*D174*E174*(1+H174)*(F174+33)/1000000</f>
        <v>0.067537164995374</v>
      </c>
      <c r="J174" s="14">
        <v>0.464</v>
      </c>
      <c r="K174" s="25">
        <f>I174*J174*24*213*3.6</f>
        <v>576.7055790470904</v>
      </c>
      <c r="L174" s="60"/>
      <c r="M174" s="60"/>
      <c r="N174" s="60"/>
      <c r="O174" s="249"/>
      <c r="P174" s="295"/>
      <c r="Q174" s="249"/>
      <c r="R174" s="249"/>
      <c r="S174" s="87"/>
    </row>
    <row r="175" spans="2:19" ht="42.75" customHeight="1">
      <c r="B175" s="39">
        <f>SUM(B174+1)</f>
        <v>127</v>
      </c>
      <c r="C175" s="15" t="s">
        <v>197</v>
      </c>
      <c r="D175" s="13">
        <v>30</v>
      </c>
      <c r="E175" s="14">
        <v>0.465</v>
      </c>
      <c r="F175" s="13">
        <v>18</v>
      </c>
      <c r="G175" s="13">
        <v>2.9</v>
      </c>
      <c r="H175" s="121">
        <f>0.01*SQRT(2*9.81*G175*(1-(273-33)/(273+F175))+11.56)</f>
        <v>0.04640238618108954</v>
      </c>
      <c r="I175" s="123">
        <f>0.97*D175*E175*(1+H175)*(F175+33)/1000000</f>
        <v>0.0007221290883190801</v>
      </c>
      <c r="J175" s="14">
        <v>0.443</v>
      </c>
      <c r="K175" s="25">
        <f>I175*J175*24*213*3.6</f>
        <v>5.887242314902087</v>
      </c>
      <c r="L175" s="60"/>
      <c r="M175" s="60"/>
      <c r="N175" s="60"/>
      <c r="O175" s="249"/>
      <c r="P175" s="295"/>
      <c r="Q175" s="249"/>
      <c r="R175" s="249"/>
      <c r="S175" s="87"/>
    </row>
    <row r="176" spans="2:19" s="50" customFormat="1" ht="18" customHeight="1">
      <c r="B176" s="566" t="s">
        <v>198</v>
      </c>
      <c r="C176" s="566"/>
      <c r="D176" s="566"/>
      <c r="E176" s="566"/>
      <c r="F176" s="566"/>
      <c r="G176" s="253"/>
      <c r="H176" s="254"/>
      <c r="I176" s="65">
        <f>SUM(I177)</f>
        <v>0.08560344401418794</v>
      </c>
      <c r="J176" s="259"/>
      <c r="K176" s="152">
        <f>SUM(K177)</f>
        <v>642.7681650352965</v>
      </c>
      <c r="L176" s="66"/>
      <c r="M176" s="66"/>
      <c r="N176" s="66"/>
      <c r="O176" s="82"/>
      <c r="P176" s="82"/>
      <c r="Q176" s="82"/>
      <c r="R176" s="82"/>
      <c r="S176" s="78"/>
    </row>
    <row r="177" spans="2:19" s="50" customFormat="1" ht="21.75" customHeight="1">
      <c r="B177" s="51"/>
      <c r="C177" s="567" t="s">
        <v>175</v>
      </c>
      <c r="D177" s="567"/>
      <c r="E177" s="567"/>
      <c r="F177" s="567"/>
      <c r="G177" s="256"/>
      <c r="H177" s="257"/>
      <c r="I177" s="258">
        <f>SUM(I178:I180)</f>
        <v>0.08560344401418794</v>
      </c>
      <c r="J177" s="259"/>
      <c r="K177" s="260">
        <f>SUM(K178:K180)</f>
        <v>642.7681650352965</v>
      </c>
      <c r="L177" s="294"/>
      <c r="M177" s="294"/>
      <c r="N177" s="294"/>
      <c r="O177" s="82"/>
      <c r="P177" s="82"/>
      <c r="Q177" s="82"/>
      <c r="R177" s="82"/>
      <c r="S177" s="78"/>
    </row>
    <row r="178" spans="2:19" ht="56.25" customHeight="1">
      <c r="B178" s="39">
        <f>SUM(B175+1)</f>
        <v>128</v>
      </c>
      <c r="C178" s="15" t="s">
        <v>199</v>
      </c>
      <c r="D178" s="26">
        <v>1048</v>
      </c>
      <c r="E178" s="14">
        <v>0.5</v>
      </c>
      <c r="F178" s="13">
        <v>18</v>
      </c>
      <c r="G178" s="13">
        <v>3.4</v>
      </c>
      <c r="H178" s="121">
        <f>0.01*SQRT(2*9.81*G178*(1-(273-33)/(273+F178))+11.56)</f>
        <v>0.04821938695535766</v>
      </c>
      <c r="I178" s="123">
        <f>0.97*D178*E178*(1+H178)*(F178+33)/1000000</f>
        <v>0.027172236450085124</v>
      </c>
      <c r="J178" s="14">
        <v>0.443</v>
      </c>
      <c r="K178" s="25">
        <f>I178*J178*24*213*3.6</f>
        <v>221.5248531143255</v>
      </c>
      <c r="L178" s="60"/>
      <c r="M178" s="60"/>
      <c r="N178" s="60"/>
      <c r="O178" s="249"/>
      <c r="P178" s="295"/>
      <c r="Q178" s="301"/>
      <c r="R178" s="249"/>
      <c r="S178" s="87"/>
    </row>
    <row r="179" spans="2:19" ht="30.75" customHeight="1">
      <c r="B179" s="39">
        <f>SUM(B178+1)</f>
        <v>129</v>
      </c>
      <c r="C179" s="15" t="s">
        <v>200</v>
      </c>
      <c r="D179" s="26">
        <v>816</v>
      </c>
      <c r="E179" s="14">
        <v>0.8140000000000001</v>
      </c>
      <c r="F179" s="13">
        <v>10</v>
      </c>
      <c r="G179" s="13">
        <v>4.4</v>
      </c>
      <c r="H179" s="121">
        <f>0.01*SQRT(2*9.81*G179*(1-(273-33)/(273+F179))+11.56)</f>
        <v>0.04967592501908512</v>
      </c>
      <c r="I179" s="123">
        <f>0.97*D179*E179*(1+H179)*(F179+33)/1000000</f>
        <v>0.02908104376496506</v>
      </c>
      <c r="J179" s="14">
        <v>0.34</v>
      </c>
      <c r="K179" s="25">
        <f>I179*J179*24*213*3.6</f>
        <v>181.96264996923773</v>
      </c>
      <c r="L179" s="60"/>
      <c r="M179" s="60"/>
      <c r="N179" s="60"/>
      <c r="O179" s="249"/>
      <c r="P179" s="295"/>
      <c r="Q179" s="249"/>
      <c r="R179" s="249"/>
      <c r="S179" s="87"/>
    </row>
    <row r="180" spans="2:19" ht="55.5" customHeight="1">
      <c r="B180" s="39">
        <f>SUM(B179+1)</f>
        <v>130</v>
      </c>
      <c r="C180" s="15" t="s">
        <v>201</v>
      </c>
      <c r="D180" s="26">
        <v>1132</v>
      </c>
      <c r="E180" s="14">
        <v>0.5</v>
      </c>
      <c r="F180" s="13">
        <v>18</v>
      </c>
      <c r="G180" s="13">
        <v>3.4</v>
      </c>
      <c r="H180" s="121">
        <f>0.01*SQRT(2*9.81*G180*(1-(273-33)/(273+F180))+11.56)</f>
        <v>0.04821938695535766</v>
      </c>
      <c r="I180" s="123">
        <f>0.97*D180*E180*(1+H180)*(F180+33)/1000000</f>
        <v>0.02935016379913775</v>
      </c>
      <c r="J180" s="14">
        <v>0.443</v>
      </c>
      <c r="K180" s="25">
        <f>I180*J180*24*213*3.6</f>
        <v>239.2806619517333</v>
      </c>
      <c r="L180" s="60"/>
      <c r="M180" s="60"/>
      <c r="N180" s="60"/>
      <c r="O180" s="249"/>
      <c r="P180" s="295"/>
      <c r="Q180" s="249"/>
      <c r="R180" s="249"/>
      <c r="S180" s="87"/>
    </row>
    <row r="181" spans="2:19" s="50" customFormat="1" ht="14.25">
      <c r="B181" s="572" t="s">
        <v>16</v>
      </c>
      <c r="C181" s="572"/>
      <c r="D181" s="572"/>
      <c r="E181" s="572"/>
      <c r="F181" s="572"/>
      <c r="G181" s="253"/>
      <c r="H181" s="254"/>
      <c r="I181" s="65">
        <f>SUM(I182)</f>
        <v>0.1555757562503497</v>
      </c>
      <c r="J181" s="259"/>
      <c r="K181" s="152">
        <f>SUM(K182)</f>
        <v>1268.349648539911</v>
      </c>
      <c r="L181" s="66"/>
      <c r="M181" s="66"/>
      <c r="N181" s="66"/>
      <c r="O181" s="82"/>
      <c r="P181" s="82"/>
      <c r="Q181" s="82"/>
      <c r="R181" s="82"/>
      <c r="S181" s="78"/>
    </row>
    <row r="182" spans="2:19" s="50" customFormat="1" ht="15">
      <c r="B182" s="124"/>
      <c r="C182" s="573" t="s">
        <v>202</v>
      </c>
      <c r="D182" s="573"/>
      <c r="E182" s="573"/>
      <c r="F182" s="573"/>
      <c r="G182" s="256"/>
      <c r="H182" s="257"/>
      <c r="I182" s="67">
        <f>SUM(I183:I184)</f>
        <v>0.1555757562503497</v>
      </c>
      <c r="J182" s="259"/>
      <c r="K182" s="62">
        <f>SUM(K183:K184)</f>
        <v>1268.349648539911</v>
      </c>
      <c r="L182" s="63"/>
      <c r="M182" s="63"/>
      <c r="N182" s="63"/>
      <c r="O182" s="82"/>
      <c r="P182" s="82"/>
      <c r="Q182" s="82"/>
      <c r="R182" s="82"/>
      <c r="S182" s="78"/>
    </row>
    <row r="183" spans="2:19" ht="32.25" customHeight="1">
      <c r="B183" s="39">
        <f>SUM(B180+1)</f>
        <v>131</v>
      </c>
      <c r="C183" s="15" t="s">
        <v>203</v>
      </c>
      <c r="D183" s="13">
        <v>2012</v>
      </c>
      <c r="E183" s="14">
        <v>0.5</v>
      </c>
      <c r="F183" s="13">
        <v>18</v>
      </c>
      <c r="G183" s="13">
        <v>6</v>
      </c>
      <c r="H183" s="121">
        <f>0.01*SQRT(2*9.81*G183*(1-(273-33)/(273+F183))+11.56)</f>
        <v>0.0567374128826699</v>
      </c>
      <c r="I183" s="123">
        <f>0.97*D183*E183*(1+H183)*(F183+33)/1000000</f>
        <v>0.05259046061419751</v>
      </c>
      <c r="J183" s="14">
        <v>0.443</v>
      </c>
      <c r="K183" s="25">
        <f>I183*J183*24*213*3.6</f>
        <v>428.7499147954134</v>
      </c>
      <c r="L183" s="60"/>
      <c r="M183" s="60"/>
      <c r="N183" s="60"/>
      <c r="O183" s="249"/>
      <c r="P183" s="295"/>
      <c r="Q183" s="249"/>
      <c r="R183" s="249"/>
      <c r="S183" s="87"/>
    </row>
    <row r="184" spans="2:19" ht="28.5" customHeight="1">
      <c r="B184" s="39">
        <f>SUM(B183+1)</f>
        <v>132</v>
      </c>
      <c r="C184" s="15" t="s">
        <v>204</v>
      </c>
      <c r="D184" s="13">
        <v>3940</v>
      </c>
      <c r="E184" s="14">
        <v>0.5</v>
      </c>
      <c r="F184" s="13">
        <v>18</v>
      </c>
      <c r="G184" s="13">
        <v>6</v>
      </c>
      <c r="H184" s="121">
        <f>0.01*SQRT(2*9.81*G184*(1-(273-33)/(273+F184))+11.56)</f>
        <v>0.0567374128826699</v>
      </c>
      <c r="I184" s="123">
        <f>0.97*D184*E184*(1+H184)*(F184+33)/1000000</f>
        <v>0.10298529563615218</v>
      </c>
      <c r="J184" s="14">
        <v>0.443</v>
      </c>
      <c r="K184" s="25">
        <f>I184*J184*24*213*3.6</f>
        <v>839.5997337444975</v>
      </c>
      <c r="L184" s="60"/>
      <c r="M184" s="60"/>
      <c r="N184" s="60"/>
      <c r="O184" s="249"/>
      <c r="P184" s="295"/>
      <c r="Q184" s="249"/>
      <c r="R184" s="249"/>
      <c r="S184" s="87"/>
    </row>
    <row r="185" spans="2:19" s="50" customFormat="1" ht="14.25">
      <c r="B185" s="572" t="s">
        <v>205</v>
      </c>
      <c r="C185" s="572"/>
      <c r="D185" s="572"/>
      <c r="E185" s="572"/>
      <c r="F185" s="572"/>
      <c r="G185" s="270"/>
      <c r="H185" s="271"/>
      <c r="I185" s="72">
        <f>SUM(I186)</f>
        <v>0.20449304059159995</v>
      </c>
      <c r="J185" s="81"/>
      <c r="K185" s="151">
        <f>SUM(K186)</f>
        <v>1494.7745693902054</v>
      </c>
      <c r="L185" s="73"/>
      <c r="M185" s="73"/>
      <c r="N185" s="73"/>
      <c r="O185" s="82"/>
      <c r="P185" s="82"/>
      <c r="Q185" s="82"/>
      <c r="R185" s="82"/>
      <c r="S185" s="78"/>
    </row>
    <row r="186" spans="2:19" s="50" customFormat="1" ht="15">
      <c r="B186" s="55"/>
      <c r="C186" s="567" t="s">
        <v>21</v>
      </c>
      <c r="D186" s="567"/>
      <c r="E186" s="567"/>
      <c r="F186" s="567"/>
      <c r="G186" s="79"/>
      <c r="H186" s="80"/>
      <c r="I186" s="272">
        <f>SUM(I187:I201)</f>
        <v>0.20449304059159995</v>
      </c>
      <c r="J186" s="81"/>
      <c r="K186" s="273">
        <f>SUM(K187:K201)</f>
        <v>1494.7745693902054</v>
      </c>
      <c r="L186" s="302"/>
      <c r="M186" s="302"/>
      <c r="N186" s="302"/>
      <c r="O186" s="82"/>
      <c r="P186" s="82"/>
      <c r="Q186" s="82"/>
      <c r="R186" s="82"/>
      <c r="S186" s="78"/>
    </row>
    <row r="187" spans="2:19" ht="58.5" customHeight="1">
      <c r="B187" s="68">
        <f>SUM(B184+1)</f>
        <v>133</v>
      </c>
      <c r="C187" s="57" t="s">
        <v>206</v>
      </c>
      <c r="D187" s="13">
        <v>3657</v>
      </c>
      <c r="E187" s="13"/>
      <c r="F187" s="13"/>
      <c r="G187" s="13"/>
      <c r="H187" s="13"/>
      <c r="I187" s="265"/>
      <c r="J187" s="13"/>
      <c r="K187" s="13"/>
      <c r="L187" s="303"/>
      <c r="M187" s="303"/>
      <c r="N187" s="303"/>
      <c r="O187" s="249"/>
      <c r="P187" s="295"/>
      <c r="Q187" s="249"/>
      <c r="R187" s="249"/>
      <c r="S187" s="87"/>
    </row>
    <row r="188" spans="2:19" ht="12.75">
      <c r="B188" s="69"/>
      <c r="C188" s="57" t="s">
        <v>207</v>
      </c>
      <c r="D188" s="13"/>
      <c r="E188" s="13"/>
      <c r="F188" s="13"/>
      <c r="G188" s="13"/>
      <c r="H188" s="13"/>
      <c r="I188" s="265"/>
      <c r="J188" s="13"/>
      <c r="K188" s="13"/>
      <c r="L188" s="303"/>
      <c r="M188" s="303"/>
      <c r="N188" s="303"/>
      <c r="O188" s="249"/>
      <c r="P188" s="249"/>
      <c r="Q188" s="249"/>
      <c r="R188" s="249"/>
      <c r="S188" s="87"/>
    </row>
    <row r="189" spans="2:19" ht="19.5" customHeight="1">
      <c r="B189" s="69"/>
      <c r="C189" s="57" t="s">
        <v>208</v>
      </c>
      <c r="D189" s="13">
        <v>337</v>
      </c>
      <c r="E189" s="14">
        <v>0.89</v>
      </c>
      <c r="F189" s="13">
        <v>20</v>
      </c>
      <c r="G189" s="13">
        <v>5.75</v>
      </c>
      <c r="H189" s="121">
        <f>0.01*SQRT(2*9.81*G189*(1-(273-33)/(273+F189))+11.56)</f>
        <v>0.056539197795617994</v>
      </c>
      <c r="I189" s="123">
        <f>0.97*D189*E189*(1+H189)*(F189+33)/1000000</f>
        <v>0.01629120187999071</v>
      </c>
      <c r="J189" s="14">
        <v>0.464</v>
      </c>
      <c r="K189" s="25">
        <f>I189*J189*24*213*3.6</f>
        <v>139.11195434716012</v>
      </c>
      <c r="L189" s="60"/>
      <c r="M189" s="60"/>
      <c r="N189" s="60"/>
      <c r="O189" s="249"/>
      <c r="P189" s="249"/>
      <c r="Q189" s="249"/>
      <c r="R189" s="249"/>
      <c r="S189" s="87"/>
    </row>
    <row r="190" spans="2:19" ht="12.75">
      <c r="B190" s="69"/>
      <c r="C190" s="57" t="s">
        <v>23</v>
      </c>
      <c r="D190" s="13">
        <v>1216</v>
      </c>
      <c r="E190" s="14">
        <v>0.8140000000000001</v>
      </c>
      <c r="F190" s="13">
        <v>10</v>
      </c>
      <c r="G190" s="13">
        <v>4.65</v>
      </c>
      <c r="H190" s="121">
        <f>0.01*SQRT(2*9.81*G190*(1-(273-33)/(273+F190))+11.56)</f>
        <v>0.05042048983352903</v>
      </c>
      <c r="I190" s="123">
        <f>0.97*D190*E190*(1+H190)*(F190+33)/1000000</f>
        <v>0.04336719714984789</v>
      </c>
      <c r="J190" s="14">
        <v>0.34</v>
      </c>
      <c r="K190" s="25">
        <f>I190*J190*24*213*3.6</f>
        <v>271.35236887994745</v>
      </c>
      <c r="L190" s="60"/>
      <c r="M190" s="60"/>
      <c r="N190" s="60"/>
      <c r="O190" s="249"/>
      <c r="P190" s="249"/>
      <c r="Q190" s="249"/>
      <c r="R190" s="249"/>
      <c r="S190" s="87"/>
    </row>
    <row r="191" spans="2:19" ht="24" customHeight="1">
      <c r="B191" s="69"/>
      <c r="C191" s="57" t="s">
        <v>209</v>
      </c>
      <c r="D191" s="13">
        <v>2104</v>
      </c>
      <c r="E191" s="14">
        <v>0.5</v>
      </c>
      <c r="F191" s="13">
        <v>18</v>
      </c>
      <c r="G191" s="13">
        <v>5.75</v>
      </c>
      <c r="H191" s="121">
        <f>0.01*SQRT(2*9.81*G191*(1-(273-33)/(273+F191))+11.56)</f>
        <v>0.05597472736059359</v>
      </c>
      <c r="I191" s="123">
        <f>0.97*D191*E191*(1+H191)*(F191+33)/1000000</f>
        <v>0.05495550139018004</v>
      </c>
      <c r="J191" s="14">
        <v>0.443</v>
      </c>
      <c r="K191" s="25">
        <f>I191*J191*24*213*3.6</f>
        <v>448.0311878504063</v>
      </c>
      <c r="L191" s="60"/>
      <c r="M191" s="60"/>
      <c r="N191" s="60"/>
      <c r="O191" s="249"/>
      <c r="P191" s="249"/>
      <c r="Q191" s="249"/>
      <c r="R191" s="249"/>
      <c r="S191" s="87"/>
    </row>
    <row r="192" spans="2:19" ht="45" customHeight="1">
      <c r="B192" s="56">
        <f>SUM(B187+1)</f>
        <v>134</v>
      </c>
      <c r="C192" s="57" t="s">
        <v>210</v>
      </c>
      <c r="D192" s="13">
        <v>1081</v>
      </c>
      <c r="E192" s="13"/>
      <c r="F192" s="13"/>
      <c r="G192" s="13"/>
      <c r="H192" s="13"/>
      <c r="I192" s="265"/>
      <c r="J192" s="13"/>
      <c r="K192" s="13"/>
      <c r="L192" s="303"/>
      <c r="M192" s="303"/>
      <c r="N192" s="303"/>
      <c r="O192" s="249"/>
      <c r="P192" s="295"/>
      <c r="Q192" s="249"/>
      <c r="R192" s="249"/>
      <c r="S192" s="87"/>
    </row>
    <row r="193" spans="2:19" ht="12.75">
      <c r="B193" s="70"/>
      <c r="C193" s="57" t="s">
        <v>23</v>
      </c>
      <c r="D193" s="13">
        <v>361</v>
      </c>
      <c r="E193" s="14">
        <v>0.8140000000000001</v>
      </c>
      <c r="F193" s="13">
        <v>10</v>
      </c>
      <c r="G193" s="13">
        <v>6.4</v>
      </c>
      <c r="H193" s="121">
        <f>0.01*SQRT(2*9.81*G193*(1-(273-33)/(273+F193))+11.56)</f>
        <v>0.055352720573713994</v>
      </c>
      <c r="I193" s="123">
        <f>0.97*D193*E193*(1+H193)*(F193+33)/1000000</f>
        <v>0.01293508928143974</v>
      </c>
      <c r="J193" s="14">
        <v>0.34</v>
      </c>
      <c r="K193" s="25">
        <f>I193*J193*24*213*3.6</f>
        <v>80.93599192182523</v>
      </c>
      <c r="L193" s="60"/>
      <c r="M193" s="60"/>
      <c r="N193" s="60"/>
      <c r="O193" s="249"/>
      <c r="P193" s="249"/>
      <c r="Q193" s="249"/>
      <c r="R193" s="249"/>
      <c r="S193" s="87"/>
    </row>
    <row r="194" spans="2:19" ht="19.5" customHeight="1">
      <c r="B194" s="71"/>
      <c r="C194" s="57" t="s">
        <v>209</v>
      </c>
      <c r="D194" s="13">
        <v>720</v>
      </c>
      <c r="E194" s="14">
        <v>0.5</v>
      </c>
      <c r="F194" s="13">
        <v>18</v>
      </c>
      <c r="G194" s="13">
        <v>6.4</v>
      </c>
      <c r="H194" s="121">
        <f>0.01*SQRT(2*9.81*G194*(1-(273-33)/(273+F194))+11.56)</f>
        <v>0.05793683015716164</v>
      </c>
      <c r="I194" s="123">
        <f>0.97*D194*E194*(1+H194)*(F194+33)/1000000</f>
        <v>0.018841008595634923</v>
      </c>
      <c r="J194" s="14">
        <v>0.443</v>
      </c>
      <c r="K194" s="25">
        <f>I194*J194*24*213*3.6</f>
        <v>153.60353827852455</v>
      </c>
      <c r="L194" s="60"/>
      <c r="M194" s="60"/>
      <c r="N194" s="60"/>
      <c r="O194" s="249"/>
      <c r="P194" s="249"/>
      <c r="Q194" s="249"/>
      <c r="R194" s="249"/>
      <c r="S194" s="87"/>
    </row>
    <row r="195" spans="2:19" ht="45" customHeight="1">
      <c r="B195" s="56">
        <f>SUM(B192+1)</f>
        <v>135</v>
      </c>
      <c r="C195" s="15" t="s">
        <v>211</v>
      </c>
      <c r="D195" s="13">
        <v>1242</v>
      </c>
      <c r="E195" s="13"/>
      <c r="F195" s="13"/>
      <c r="G195" s="13"/>
      <c r="H195" s="13"/>
      <c r="I195" s="265"/>
      <c r="J195" s="13"/>
      <c r="K195" s="13"/>
      <c r="L195" s="303"/>
      <c r="M195" s="303"/>
      <c r="N195" s="303"/>
      <c r="O195" s="249"/>
      <c r="P195" s="295"/>
      <c r="Q195" s="249"/>
      <c r="R195" s="249"/>
      <c r="S195" s="87"/>
    </row>
    <row r="196" spans="2:19" ht="12.75">
      <c r="B196" s="70"/>
      <c r="C196" s="15" t="s">
        <v>23</v>
      </c>
      <c r="D196" s="13">
        <v>329</v>
      </c>
      <c r="E196" s="14">
        <v>0.8140000000000001</v>
      </c>
      <c r="F196" s="13">
        <v>10</v>
      </c>
      <c r="G196" s="13">
        <v>5.8</v>
      </c>
      <c r="H196" s="121">
        <f aca="true" t="shared" si="30" ref="H196:H201">0.01*SQRT(2*9.81*G196*(1-(273-33)/(273+F196))+11.56)</f>
        <v>0.05371271572345502</v>
      </c>
      <c r="I196" s="123">
        <f aca="true" t="shared" si="31" ref="I196:I201">0.97*D196*E196*(1+H196)*(F196+33)/1000000</f>
        <v>0.011770169406586853</v>
      </c>
      <c r="J196" s="14">
        <v>0.34</v>
      </c>
      <c r="K196" s="25">
        <f aca="true" t="shared" si="32" ref="K196:K201">I196*J196*24*213*3.6</f>
        <v>73.64698575192172</v>
      </c>
      <c r="L196" s="60"/>
      <c r="M196" s="60"/>
      <c r="N196" s="60"/>
      <c r="O196" s="249"/>
      <c r="P196" s="249"/>
      <c r="Q196" s="249"/>
      <c r="R196" s="249"/>
      <c r="S196" s="87"/>
    </row>
    <row r="197" spans="2:19" ht="12.75">
      <c r="B197" s="70"/>
      <c r="C197" s="15" t="s">
        <v>23</v>
      </c>
      <c r="D197" s="13">
        <v>179</v>
      </c>
      <c r="E197" s="14">
        <v>0.8140000000000001</v>
      </c>
      <c r="F197" s="13">
        <v>10</v>
      </c>
      <c r="G197" s="13">
        <v>5.8</v>
      </c>
      <c r="H197" s="121">
        <f t="shared" si="30"/>
        <v>0.05371271572345502</v>
      </c>
      <c r="I197" s="123">
        <f t="shared" si="31"/>
        <v>0.0064038307713648835</v>
      </c>
      <c r="J197" s="14">
        <v>0.34</v>
      </c>
      <c r="K197" s="25">
        <f t="shared" si="32"/>
        <v>40.06933267353796</v>
      </c>
      <c r="L197" s="60"/>
      <c r="M197" s="60"/>
      <c r="N197" s="60"/>
      <c r="O197" s="249"/>
      <c r="P197" s="249"/>
      <c r="Q197" s="249"/>
      <c r="R197" s="249"/>
      <c r="S197" s="87"/>
    </row>
    <row r="198" spans="2:19" ht="21" customHeight="1">
      <c r="B198" s="71"/>
      <c r="C198" s="15" t="s">
        <v>209</v>
      </c>
      <c r="D198" s="13">
        <v>734</v>
      </c>
      <c r="E198" s="14">
        <v>0.5</v>
      </c>
      <c r="F198" s="13">
        <v>18</v>
      </c>
      <c r="G198" s="13">
        <v>5.8</v>
      </c>
      <c r="H198" s="121">
        <f t="shared" si="30"/>
        <v>0.05612809355926797</v>
      </c>
      <c r="I198" s="123">
        <f t="shared" si="31"/>
        <v>0.019174523041334355</v>
      </c>
      <c r="J198" s="14">
        <v>0.443</v>
      </c>
      <c r="K198" s="25">
        <f t="shared" si="32"/>
        <v>156.322554018388</v>
      </c>
      <c r="L198" s="60"/>
      <c r="M198" s="60"/>
      <c r="N198" s="60"/>
      <c r="O198" s="249"/>
      <c r="P198" s="249"/>
      <c r="Q198" s="249"/>
      <c r="R198" s="249"/>
      <c r="S198" s="87"/>
    </row>
    <row r="199" spans="2:19" ht="38.25" customHeight="1">
      <c r="B199" s="39">
        <f>SUM(B195+1)</f>
        <v>136</v>
      </c>
      <c r="C199" s="15" t="s">
        <v>212</v>
      </c>
      <c r="D199" s="13">
        <v>160</v>
      </c>
      <c r="E199" s="14">
        <v>0.8140000000000001</v>
      </c>
      <c r="F199" s="13">
        <v>10</v>
      </c>
      <c r="G199" s="13">
        <v>4.5</v>
      </c>
      <c r="H199" s="121">
        <f t="shared" si="30"/>
        <v>0.049975082130220276</v>
      </c>
      <c r="I199" s="123">
        <f t="shared" si="31"/>
        <v>0.005703790558396851</v>
      </c>
      <c r="J199" s="14">
        <v>0.34</v>
      </c>
      <c r="K199" s="25">
        <f t="shared" si="32"/>
        <v>35.68911945745823</v>
      </c>
      <c r="L199" s="60"/>
      <c r="M199" s="60"/>
      <c r="N199" s="60"/>
      <c r="O199" s="249"/>
      <c r="P199" s="295"/>
      <c r="Q199" s="249"/>
      <c r="R199" s="249"/>
      <c r="S199" s="87"/>
    </row>
    <row r="200" spans="2:19" ht="30.75" customHeight="1">
      <c r="B200" s="39">
        <f>SUM(B199+1)</f>
        <v>137</v>
      </c>
      <c r="C200" s="15" t="s">
        <v>213</v>
      </c>
      <c r="D200" s="13">
        <v>381</v>
      </c>
      <c r="E200" s="14">
        <v>0.8140000000000001</v>
      </c>
      <c r="F200" s="13">
        <v>10</v>
      </c>
      <c r="G200" s="13">
        <v>4.5</v>
      </c>
      <c r="H200" s="121">
        <f t="shared" si="30"/>
        <v>0.049975082130220276</v>
      </c>
      <c r="I200" s="123">
        <f t="shared" si="31"/>
        <v>0.0135821512671825</v>
      </c>
      <c r="J200" s="14">
        <v>0.34</v>
      </c>
      <c r="K200" s="25">
        <f t="shared" si="32"/>
        <v>84.98471570807243</v>
      </c>
      <c r="L200" s="60"/>
      <c r="M200" s="60"/>
      <c r="N200" s="60"/>
      <c r="O200" s="249"/>
      <c r="P200" s="295"/>
      <c r="Q200" s="249"/>
      <c r="R200" s="249"/>
      <c r="S200" s="87"/>
    </row>
    <row r="201" spans="2:19" ht="31.5" customHeight="1">
      <c r="B201" s="39">
        <f>SUM(B200+1)</f>
        <v>138</v>
      </c>
      <c r="C201" s="15" t="s">
        <v>214</v>
      </c>
      <c r="D201" s="13">
        <v>20</v>
      </c>
      <c r="E201" s="14">
        <v>1.51</v>
      </c>
      <c r="F201" s="13">
        <v>15</v>
      </c>
      <c r="G201" s="13">
        <v>2.5</v>
      </c>
      <c r="H201" s="121">
        <f t="shared" si="30"/>
        <v>0.04442409256248236</v>
      </c>
      <c r="I201" s="123">
        <f t="shared" si="31"/>
        <v>0.001468577249641217</v>
      </c>
      <c r="J201" s="14">
        <v>0.40800000000000003</v>
      </c>
      <c r="K201" s="25">
        <f t="shared" si="32"/>
        <v>11.026820502963677</v>
      </c>
      <c r="L201" s="60"/>
      <c r="M201" s="60"/>
      <c r="N201" s="60"/>
      <c r="O201" s="249"/>
      <c r="P201" s="295"/>
      <c r="Q201" s="249"/>
      <c r="R201" s="249"/>
      <c r="S201" s="87"/>
    </row>
    <row r="202" spans="2:19" s="50" customFormat="1" ht="14.25">
      <c r="B202" s="572" t="s">
        <v>215</v>
      </c>
      <c r="C202" s="572"/>
      <c r="D202" s="572"/>
      <c r="E202" s="572"/>
      <c r="F202" s="572"/>
      <c r="G202" s="270"/>
      <c r="H202" s="271"/>
      <c r="I202" s="72">
        <f>SUM(I203)</f>
        <v>0.17964438619547118</v>
      </c>
      <c r="J202" s="81"/>
      <c r="K202" s="151">
        <f>SUM(K203)</f>
        <v>1346.6573935283077</v>
      </c>
      <c r="L202" s="73"/>
      <c r="M202" s="73"/>
      <c r="N202" s="73"/>
      <c r="O202" s="82"/>
      <c r="P202" s="82"/>
      <c r="Q202" s="82"/>
      <c r="R202" s="82"/>
      <c r="S202" s="78"/>
    </row>
    <row r="203" spans="2:19" s="50" customFormat="1" ht="15">
      <c r="B203" s="61"/>
      <c r="C203" s="570" t="s">
        <v>216</v>
      </c>
      <c r="D203" s="570"/>
      <c r="E203" s="570"/>
      <c r="F203" s="570"/>
      <c r="G203" s="79"/>
      <c r="H203" s="80"/>
      <c r="I203" s="74">
        <f>SUM(I204:I210)</f>
        <v>0.17964438619547118</v>
      </c>
      <c r="J203" s="81"/>
      <c r="K203" s="75">
        <f>SUM(K204:K210)</f>
        <v>1346.6573935283077</v>
      </c>
      <c r="L203" s="76"/>
      <c r="M203" s="76"/>
      <c r="N203" s="76"/>
      <c r="O203" s="82"/>
      <c r="P203" s="82"/>
      <c r="Q203" s="82"/>
      <c r="R203" s="82"/>
      <c r="S203" s="78"/>
    </row>
    <row r="204" spans="2:19" ht="41.25" customHeight="1">
      <c r="B204" s="39">
        <f>SUM(B201+1)</f>
        <v>139</v>
      </c>
      <c r="C204" s="15" t="s">
        <v>217</v>
      </c>
      <c r="D204" s="13">
        <v>1344</v>
      </c>
      <c r="E204" s="14">
        <v>0.8140000000000001</v>
      </c>
      <c r="F204" s="13">
        <v>10</v>
      </c>
      <c r="G204" s="13">
        <v>5</v>
      </c>
      <c r="H204" s="121">
        <f aca="true" t="shared" si="33" ref="H204:H210">0.01*SQRT(2*9.81*G204*(1-(273-33)/(273+F204))+11.56)</f>
        <v>0.0514447798228813</v>
      </c>
      <c r="I204" s="123">
        <f aca="true" t="shared" si="34" ref="I204:I210">0.97*D204*E204*(1+H204)*(F204+33)/1000000</f>
        <v>0.04797890506464341</v>
      </c>
      <c r="J204" s="14">
        <v>0.34</v>
      </c>
      <c r="K204" s="25">
        <f aca="true" t="shared" si="35" ref="K204:K210">I204*J204*24*213*3.6</f>
        <v>300.20823113311957</v>
      </c>
      <c r="L204" s="60"/>
      <c r="M204" s="60"/>
      <c r="N204" s="60"/>
      <c r="O204" s="249"/>
      <c r="P204" s="295"/>
      <c r="Q204" s="249"/>
      <c r="R204" s="249"/>
      <c r="S204" s="87"/>
    </row>
    <row r="205" spans="2:19" ht="33" customHeight="1">
      <c r="B205" s="39">
        <f aca="true" t="shared" si="36" ref="B205:B210">SUM(B204+1)</f>
        <v>140</v>
      </c>
      <c r="C205" s="15" t="s">
        <v>218</v>
      </c>
      <c r="D205" s="13">
        <v>1872</v>
      </c>
      <c r="E205" s="14">
        <v>0.5</v>
      </c>
      <c r="F205" s="13">
        <v>18</v>
      </c>
      <c r="G205" s="13">
        <v>3</v>
      </c>
      <c r="H205" s="121">
        <f t="shared" si="33"/>
        <v>0.046771433699527305</v>
      </c>
      <c r="I205" s="123">
        <f t="shared" si="34"/>
        <v>0.048469620724308216</v>
      </c>
      <c r="J205" s="14">
        <v>0.443</v>
      </c>
      <c r="K205" s="25">
        <f t="shared" si="35"/>
        <v>395.15428298231996</v>
      </c>
      <c r="L205" s="60"/>
      <c r="M205" s="60"/>
      <c r="N205" s="60"/>
      <c r="O205" s="249"/>
      <c r="P205" s="295"/>
      <c r="Q205" s="249"/>
      <c r="R205" s="249"/>
      <c r="S205" s="87"/>
    </row>
    <row r="206" spans="2:19" ht="29.25" customHeight="1">
      <c r="B206" s="39">
        <f t="shared" si="36"/>
        <v>141</v>
      </c>
      <c r="C206" s="15" t="s">
        <v>219</v>
      </c>
      <c r="D206" s="13">
        <v>45</v>
      </c>
      <c r="E206" s="14">
        <v>1.51</v>
      </c>
      <c r="F206" s="13">
        <v>15</v>
      </c>
      <c r="G206" s="13">
        <v>3</v>
      </c>
      <c r="H206" s="121">
        <f t="shared" si="33"/>
        <v>0.04622769732530488</v>
      </c>
      <c r="I206" s="123">
        <f t="shared" si="34"/>
        <v>0.0033100049698683285</v>
      </c>
      <c r="J206" s="14">
        <v>0.40800000000000003</v>
      </c>
      <c r="K206" s="25">
        <f t="shared" si="35"/>
        <v>24.853190852284175</v>
      </c>
      <c r="L206" s="60"/>
      <c r="M206" s="60"/>
      <c r="N206" s="60"/>
      <c r="O206" s="249"/>
      <c r="P206" s="295"/>
      <c r="Q206" s="249"/>
      <c r="R206" s="249"/>
      <c r="S206" s="87"/>
    </row>
    <row r="207" spans="2:19" ht="27" customHeight="1">
      <c r="B207" s="39">
        <f t="shared" si="36"/>
        <v>142</v>
      </c>
      <c r="C207" s="15" t="s">
        <v>220</v>
      </c>
      <c r="D207" s="13">
        <v>700</v>
      </c>
      <c r="E207" s="14">
        <v>0.5</v>
      </c>
      <c r="F207" s="265">
        <v>18</v>
      </c>
      <c r="G207" s="265">
        <v>3</v>
      </c>
      <c r="H207" s="121">
        <f t="shared" si="33"/>
        <v>0.046771433699527305</v>
      </c>
      <c r="I207" s="123">
        <f t="shared" si="34"/>
        <v>0.018124323988790467</v>
      </c>
      <c r="J207" s="14">
        <v>0.443</v>
      </c>
      <c r="K207" s="25">
        <f t="shared" si="35"/>
        <v>147.76068273911537</v>
      </c>
      <c r="L207" s="60"/>
      <c r="M207" s="60"/>
      <c r="N207" s="60"/>
      <c r="O207" s="249"/>
      <c r="P207" s="295"/>
      <c r="Q207" s="249"/>
      <c r="R207" s="249"/>
      <c r="S207" s="87"/>
    </row>
    <row r="208" spans="2:19" ht="36.75" customHeight="1">
      <c r="B208" s="39">
        <f t="shared" si="36"/>
        <v>143</v>
      </c>
      <c r="C208" s="15" t="s">
        <v>221</v>
      </c>
      <c r="D208" s="13">
        <v>123</v>
      </c>
      <c r="E208" s="14">
        <v>0.7</v>
      </c>
      <c r="F208" s="13">
        <v>18</v>
      </c>
      <c r="G208" s="13">
        <v>3</v>
      </c>
      <c r="H208" s="121">
        <f t="shared" si="33"/>
        <v>0.046771433699527305</v>
      </c>
      <c r="I208" s="123">
        <f t="shared" si="34"/>
        <v>0.004458583701242454</v>
      </c>
      <c r="J208" s="14">
        <v>0.443</v>
      </c>
      <c r="K208" s="25">
        <f t="shared" si="35"/>
        <v>36.349127953822375</v>
      </c>
      <c r="L208" s="60"/>
      <c r="M208" s="60"/>
      <c r="N208" s="60"/>
      <c r="O208" s="249"/>
      <c r="P208" s="295"/>
      <c r="Q208" s="249"/>
      <c r="R208" s="249"/>
      <c r="S208" s="87"/>
    </row>
    <row r="209" spans="2:19" ht="28.5" customHeight="1">
      <c r="B209" s="39">
        <f t="shared" si="36"/>
        <v>144</v>
      </c>
      <c r="C209" s="15" t="s">
        <v>222</v>
      </c>
      <c r="D209" s="13">
        <v>2475</v>
      </c>
      <c r="E209" s="14">
        <v>0.44</v>
      </c>
      <c r="F209" s="13">
        <v>16</v>
      </c>
      <c r="G209" s="13">
        <v>6</v>
      </c>
      <c r="H209" s="121">
        <f t="shared" si="33"/>
        <v>0.056142182329138236</v>
      </c>
      <c r="I209" s="123">
        <f t="shared" si="34"/>
        <v>0.05466609890152718</v>
      </c>
      <c r="J209" s="14">
        <v>0.42</v>
      </c>
      <c r="K209" s="25">
        <f t="shared" si="35"/>
        <v>422.5330835479257</v>
      </c>
      <c r="L209" s="60"/>
      <c r="M209" s="60"/>
      <c r="N209" s="60"/>
      <c r="O209" s="249"/>
      <c r="P209" s="295"/>
      <c r="Q209" s="249"/>
      <c r="R209" s="249"/>
      <c r="S209" s="87"/>
    </row>
    <row r="210" spans="2:19" ht="42" customHeight="1">
      <c r="B210" s="39">
        <f t="shared" si="36"/>
        <v>145</v>
      </c>
      <c r="C210" s="15" t="s">
        <v>223</v>
      </c>
      <c r="D210" s="13">
        <v>66.5</v>
      </c>
      <c r="E210" s="14">
        <v>0.8140000000000001</v>
      </c>
      <c r="F210" s="13">
        <v>15</v>
      </c>
      <c r="G210" s="13">
        <v>3</v>
      </c>
      <c r="H210" s="121">
        <f t="shared" si="33"/>
        <v>0.04622769732530488</v>
      </c>
      <c r="I210" s="123">
        <f t="shared" si="34"/>
        <v>0.0026368488450911323</v>
      </c>
      <c r="J210" s="14">
        <v>0.40800000000000003</v>
      </c>
      <c r="K210" s="25">
        <f t="shared" si="35"/>
        <v>19.798794319720304</v>
      </c>
      <c r="L210" s="60"/>
      <c r="M210" s="60"/>
      <c r="N210" s="60"/>
      <c r="O210" s="249"/>
      <c r="P210" s="295"/>
      <c r="Q210" s="249"/>
      <c r="R210" s="249"/>
      <c r="S210" s="87"/>
    </row>
    <row r="211" spans="2:19" s="50" customFormat="1" ht="14.25">
      <c r="B211" s="572" t="s">
        <v>224</v>
      </c>
      <c r="C211" s="572"/>
      <c r="D211" s="572"/>
      <c r="E211" s="572"/>
      <c r="F211" s="572"/>
      <c r="G211" s="270"/>
      <c r="H211" s="271"/>
      <c r="I211" s="72">
        <f>SUM(I212+I217+I224)</f>
        <v>0.5221622844521052</v>
      </c>
      <c r="J211" s="81"/>
      <c r="K211" s="151">
        <f>SUM(K212+K217+K224)</f>
        <v>3534.5366630816525</v>
      </c>
      <c r="L211" s="73"/>
      <c r="M211" s="73"/>
      <c r="N211" s="73"/>
      <c r="O211" s="82"/>
      <c r="P211" s="82"/>
      <c r="Q211" s="82"/>
      <c r="R211" s="82"/>
      <c r="S211" s="78"/>
    </row>
    <row r="212" spans="2:19" s="50" customFormat="1" ht="15">
      <c r="B212" s="51"/>
      <c r="C212" s="567" t="s">
        <v>175</v>
      </c>
      <c r="D212" s="567"/>
      <c r="E212" s="567"/>
      <c r="F212" s="567"/>
      <c r="G212" s="79"/>
      <c r="H212" s="80"/>
      <c r="I212" s="74">
        <f>SUM(I213:I216)</f>
        <v>0.14613743416951153</v>
      </c>
      <c r="J212" s="81"/>
      <c r="K212" s="75">
        <f>SUM(K213:K216)</f>
        <v>1044.3592913747475</v>
      </c>
      <c r="L212" s="76"/>
      <c r="M212" s="76"/>
      <c r="N212" s="76"/>
      <c r="O212" s="82"/>
      <c r="P212" s="82"/>
      <c r="Q212" s="82"/>
      <c r="R212" s="82"/>
      <c r="S212" s="78"/>
    </row>
    <row r="213" spans="2:19" ht="33.75" customHeight="1">
      <c r="B213" s="39">
        <f>SUM(B210+1)</f>
        <v>146</v>
      </c>
      <c r="C213" s="15" t="s">
        <v>225</v>
      </c>
      <c r="D213" s="265">
        <v>760</v>
      </c>
      <c r="E213" s="122">
        <v>1.16</v>
      </c>
      <c r="F213" s="265">
        <v>15</v>
      </c>
      <c r="G213" s="26">
        <v>6</v>
      </c>
      <c r="H213" s="121">
        <f>0.01*SQRT(2*9.81*G213*(1-(273-33)/(273+F213))+11.56)</f>
        <v>0.05583905443325486</v>
      </c>
      <c r="I213" s="123">
        <f>0.97*D213*E213*(1+H213)*(F213+33)/1000000</f>
        <v>0.04333933819568191</v>
      </c>
      <c r="J213" s="14">
        <v>0.40800000000000003</v>
      </c>
      <c r="K213" s="25">
        <f>I213*J213*24*213*3.6</f>
        <v>325.4136635425716</v>
      </c>
      <c r="L213" s="60"/>
      <c r="M213" s="60"/>
      <c r="N213" s="60"/>
      <c r="O213" s="249"/>
      <c r="P213" s="295"/>
      <c r="Q213" s="249"/>
      <c r="R213" s="249"/>
      <c r="S213" s="87"/>
    </row>
    <row r="214" spans="2:19" ht="42.75" customHeight="1">
      <c r="B214" s="56">
        <f>SUM(B213+1)</f>
        <v>147</v>
      </c>
      <c r="C214" s="15" t="s">
        <v>226</v>
      </c>
      <c r="D214" s="265">
        <v>310</v>
      </c>
      <c r="E214" s="122">
        <v>0.7</v>
      </c>
      <c r="F214" s="265">
        <v>18</v>
      </c>
      <c r="G214" s="26">
        <v>4.5</v>
      </c>
      <c r="H214" s="121">
        <f>0.01*SQRT(2*9.81*G214*(1-(273-33)/(273+F214))+11.56)</f>
        <v>0.051993754581333304</v>
      </c>
      <c r="I214" s="123">
        <f>0.97*D214*E214*(1+H214)*(F214+33)/1000000</f>
        <v>0.011293142435493066</v>
      </c>
      <c r="J214" s="14">
        <v>0.443</v>
      </c>
      <c r="K214" s="25">
        <f>I214*J214*24*213*3.6</f>
        <v>92.06867177890763</v>
      </c>
      <c r="L214" s="60"/>
      <c r="M214" s="60"/>
      <c r="N214" s="60"/>
      <c r="O214" s="249"/>
      <c r="P214" s="295"/>
      <c r="Q214" s="249"/>
      <c r="R214" s="249"/>
      <c r="S214" s="87"/>
    </row>
    <row r="215" spans="2:19" ht="25.5" customHeight="1">
      <c r="B215" s="56">
        <f>SUM(B214+1)</f>
        <v>148</v>
      </c>
      <c r="C215" s="57" t="s">
        <v>227</v>
      </c>
      <c r="D215" s="13">
        <v>1760</v>
      </c>
      <c r="E215" s="14">
        <v>0.8140000000000001</v>
      </c>
      <c r="F215" s="13">
        <v>10</v>
      </c>
      <c r="G215" s="13">
        <v>5.1</v>
      </c>
      <c r="H215" s="121">
        <f>0.01*SQRT(2*9.81*G215*(1-(273-33)/(273+F215))+11.56)</f>
        <v>0.05173370930491288</v>
      </c>
      <c r="I215" s="123">
        <f>0.97*D215*E215*(1+H215)*(F215+33)/1000000</f>
        <v>0.06284678363796421</v>
      </c>
      <c r="J215" s="14">
        <v>0.34</v>
      </c>
      <c r="K215" s="25">
        <f>I215*J215*24*213*3.6</f>
        <v>393.2378557397023</v>
      </c>
      <c r="L215" s="60"/>
      <c r="M215" s="60"/>
      <c r="N215" s="60"/>
      <c r="O215" s="249"/>
      <c r="P215" s="295"/>
      <c r="Q215" s="249"/>
      <c r="R215" s="249"/>
      <c r="S215" s="87"/>
    </row>
    <row r="216" spans="2:19" ht="39.75" customHeight="1">
      <c r="B216" s="71"/>
      <c r="C216" s="57" t="s">
        <v>228</v>
      </c>
      <c r="D216" s="13">
        <v>1101</v>
      </c>
      <c r="E216" s="14">
        <v>0.5</v>
      </c>
      <c r="F216" s="13">
        <v>18</v>
      </c>
      <c r="G216" s="13">
        <v>4.6</v>
      </c>
      <c r="H216" s="121">
        <f>0.01*SQRT(2*9.81*G216*(1-(273-33)/(273+F216))+11.56)</f>
        <v>0.05232337988389347</v>
      </c>
      <c r="I216" s="123">
        <f>0.97*D216*E216*(1+H216)*(F216+33)/1000000</f>
        <v>0.028658169900372347</v>
      </c>
      <c r="J216" s="14">
        <v>0.443</v>
      </c>
      <c r="K216" s="25">
        <f>I216*J216*24*213*3.6</f>
        <v>233.63910031356585</v>
      </c>
      <c r="L216" s="60"/>
      <c r="M216" s="60"/>
      <c r="N216" s="60"/>
      <c r="O216" s="249"/>
      <c r="P216" s="295"/>
      <c r="Q216" s="249"/>
      <c r="R216" s="249"/>
      <c r="S216" s="87"/>
    </row>
    <row r="217" spans="2:19" s="50" customFormat="1" ht="15">
      <c r="B217" s="274"/>
      <c r="C217" s="570" t="s">
        <v>190</v>
      </c>
      <c r="D217" s="570"/>
      <c r="E217" s="570"/>
      <c r="F217" s="570"/>
      <c r="G217" s="79"/>
      <c r="H217" s="80"/>
      <c r="I217" s="74">
        <f>SUM(I218:I223)</f>
        <v>0.32322123035265404</v>
      </c>
      <c r="J217" s="81"/>
      <c r="K217" s="75">
        <f>SUM(K218:K223)</f>
        <v>2093.7010957626812</v>
      </c>
      <c r="L217" s="76"/>
      <c r="M217" s="76"/>
      <c r="N217" s="76"/>
      <c r="O217" s="82"/>
      <c r="P217" s="82"/>
      <c r="Q217" s="82"/>
      <c r="R217" s="82"/>
      <c r="S217" s="78"/>
    </row>
    <row r="218" spans="2:19" ht="21.75" customHeight="1">
      <c r="B218" s="56">
        <f>SUM(B215+1)</f>
        <v>149</v>
      </c>
      <c r="C218" s="57" t="s">
        <v>229</v>
      </c>
      <c r="D218" s="265">
        <v>1581</v>
      </c>
      <c r="E218" s="122">
        <v>0.8140000000000001</v>
      </c>
      <c r="F218" s="265">
        <v>10</v>
      </c>
      <c r="G218" s="26">
        <v>7</v>
      </c>
      <c r="H218" s="121">
        <f aca="true" t="shared" si="37" ref="H218:H223">0.01*SQRT(2*9.81*G218*(1-(273-33)/(273+F218))+11.56)</f>
        <v>0.05694551360234297</v>
      </c>
      <c r="I218" s="123">
        <f aca="true" t="shared" si="38" ref="I218:I223">0.97*D218*E218*(1+H218)*(F218+33)/1000000</f>
        <v>0.05673473939519267</v>
      </c>
      <c r="J218" s="14">
        <v>0.34</v>
      </c>
      <c r="K218" s="25">
        <f aca="true" t="shared" si="39" ref="K218:K223">I218*J218*24*213*3.6</f>
        <v>354.99425705278736</v>
      </c>
      <c r="L218" s="60"/>
      <c r="M218" s="60"/>
      <c r="N218" s="60"/>
      <c r="O218" s="249"/>
      <c r="P218" s="295"/>
      <c r="Q218" s="249"/>
      <c r="R218" s="249"/>
      <c r="S218" s="87"/>
    </row>
    <row r="219" spans="2:19" ht="20.25" customHeight="1">
      <c r="B219" s="70"/>
      <c r="C219" s="57" t="s">
        <v>229</v>
      </c>
      <c r="D219" s="265">
        <v>3572</v>
      </c>
      <c r="E219" s="122">
        <v>0.64</v>
      </c>
      <c r="F219" s="265">
        <v>10</v>
      </c>
      <c r="G219" s="26">
        <v>5.3</v>
      </c>
      <c r="H219" s="121">
        <f t="shared" si="37"/>
        <v>0.05230678056701845</v>
      </c>
      <c r="I219" s="123">
        <f t="shared" si="38"/>
        <v>0.10033997369595686</v>
      </c>
      <c r="J219" s="14">
        <v>0.34</v>
      </c>
      <c r="K219" s="25">
        <f t="shared" si="39"/>
        <v>627.8360453332873</v>
      </c>
      <c r="L219" s="60"/>
      <c r="M219" s="60"/>
      <c r="N219" s="60"/>
      <c r="O219" s="249"/>
      <c r="P219" s="295"/>
      <c r="Q219" s="249"/>
      <c r="R219" s="249"/>
      <c r="S219" s="87"/>
    </row>
    <row r="220" spans="2:19" ht="42.75" customHeight="1">
      <c r="B220" s="71"/>
      <c r="C220" s="57" t="s">
        <v>230</v>
      </c>
      <c r="D220" s="265">
        <v>1048</v>
      </c>
      <c r="E220" s="122">
        <v>0.53</v>
      </c>
      <c r="F220" s="265">
        <v>18</v>
      </c>
      <c r="G220" s="26">
        <v>3.3</v>
      </c>
      <c r="H220" s="121">
        <f t="shared" si="37"/>
        <v>0.04786150552730458</v>
      </c>
      <c r="I220" s="123">
        <f t="shared" si="38"/>
        <v>0.02879273690835036</v>
      </c>
      <c r="J220" s="14">
        <v>0.443</v>
      </c>
      <c r="K220" s="25">
        <f t="shared" si="39"/>
        <v>234.73617367118675</v>
      </c>
      <c r="L220" s="60"/>
      <c r="M220" s="60"/>
      <c r="N220" s="60"/>
      <c r="O220" s="249"/>
      <c r="P220" s="295"/>
      <c r="Q220" s="249"/>
      <c r="R220" s="249"/>
      <c r="S220" s="87"/>
    </row>
    <row r="221" spans="2:19" ht="22.5" customHeight="1">
      <c r="B221" s="71">
        <f>SUM(B218+1)</f>
        <v>150</v>
      </c>
      <c r="C221" s="15" t="s">
        <v>231</v>
      </c>
      <c r="D221" s="265">
        <v>287</v>
      </c>
      <c r="E221" s="122">
        <v>0.58</v>
      </c>
      <c r="F221" s="265">
        <v>16</v>
      </c>
      <c r="G221" s="26">
        <v>2.9</v>
      </c>
      <c r="H221" s="121">
        <f t="shared" si="37"/>
        <v>0.04605113000127645</v>
      </c>
      <c r="I221" s="123">
        <f t="shared" si="38"/>
        <v>0.008276193147383593</v>
      </c>
      <c r="J221" s="14">
        <v>0.42</v>
      </c>
      <c r="K221" s="25">
        <f t="shared" si="39"/>
        <v>63.969543846570495</v>
      </c>
      <c r="L221" s="60"/>
      <c r="M221" s="60"/>
      <c r="N221" s="60"/>
      <c r="O221" s="249"/>
      <c r="P221" s="295"/>
      <c r="Q221" s="249"/>
      <c r="R221" s="249"/>
      <c r="S221" s="87"/>
    </row>
    <row r="222" spans="2:19" ht="32.25" customHeight="1">
      <c r="B222" s="39">
        <f>SUM(B221+1)</f>
        <v>151</v>
      </c>
      <c r="C222" s="15" t="s">
        <v>232</v>
      </c>
      <c r="D222" s="265">
        <v>4506</v>
      </c>
      <c r="E222" s="122">
        <v>0.64</v>
      </c>
      <c r="F222" s="265">
        <v>10</v>
      </c>
      <c r="G222" s="26">
        <v>5.65</v>
      </c>
      <c r="H222" s="121">
        <f t="shared" si="37"/>
        <v>0.0532948296672196</v>
      </c>
      <c r="I222" s="123">
        <f t="shared" si="38"/>
        <v>0.12669553319581522</v>
      </c>
      <c r="J222" s="14">
        <v>0.34</v>
      </c>
      <c r="K222" s="25">
        <f t="shared" si="39"/>
        <v>792.7451004131372</v>
      </c>
      <c r="L222" s="60"/>
      <c r="M222" s="60"/>
      <c r="N222" s="60"/>
      <c r="O222" s="249"/>
      <c r="P222" s="295"/>
      <c r="Q222" s="249"/>
      <c r="R222" s="249"/>
      <c r="S222" s="87"/>
    </row>
    <row r="223" spans="2:19" ht="29.25" customHeight="1">
      <c r="B223" s="39">
        <f>SUM(B222+1)</f>
        <v>152</v>
      </c>
      <c r="C223" s="15" t="s">
        <v>233</v>
      </c>
      <c r="D223" s="265">
        <v>92</v>
      </c>
      <c r="E223" s="122">
        <v>0.5</v>
      </c>
      <c r="F223" s="13">
        <v>18</v>
      </c>
      <c r="G223" s="13">
        <v>3</v>
      </c>
      <c r="H223" s="121">
        <f t="shared" si="37"/>
        <v>0.046771433699527305</v>
      </c>
      <c r="I223" s="123">
        <f t="shared" si="38"/>
        <v>0.002382054009955318</v>
      </c>
      <c r="J223" s="14">
        <v>0.443</v>
      </c>
      <c r="K223" s="25">
        <f t="shared" si="39"/>
        <v>19.419975445712303</v>
      </c>
      <c r="L223" s="60"/>
      <c r="M223" s="60"/>
      <c r="N223" s="60"/>
      <c r="O223" s="249"/>
      <c r="P223" s="295"/>
      <c r="Q223" s="249"/>
      <c r="R223" s="249"/>
      <c r="S223" s="87"/>
    </row>
    <row r="224" spans="2:19" s="50" customFormat="1" ht="15">
      <c r="B224" s="61"/>
      <c r="C224" s="570" t="s">
        <v>166</v>
      </c>
      <c r="D224" s="570"/>
      <c r="E224" s="570"/>
      <c r="F224" s="570"/>
      <c r="G224" s="275"/>
      <c r="H224" s="276"/>
      <c r="I224" s="277">
        <f>SUM(I225)</f>
        <v>0.052803619929939705</v>
      </c>
      <c r="J224" s="81"/>
      <c r="K224" s="75">
        <f>SUM(K225)</f>
        <v>396.47627594422386</v>
      </c>
      <c r="L224" s="76"/>
      <c r="M224" s="76"/>
      <c r="N224" s="76"/>
      <c r="O224" s="82"/>
      <c r="P224" s="82"/>
      <c r="Q224" s="82"/>
      <c r="R224" s="82"/>
      <c r="S224" s="78"/>
    </row>
    <row r="225" spans="2:19" ht="26.25" customHeight="1">
      <c r="B225" s="39">
        <f>SUM(B223+1)</f>
        <v>153</v>
      </c>
      <c r="C225" s="15" t="s">
        <v>234</v>
      </c>
      <c r="D225" s="265">
        <v>930</v>
      </c>
      <c r="E225" s="122">
        <v>1.16</v>
      </c>
      <c r="F225" s="13">
        <v>15</v>
      </c>
      <c r="G225" s="13">
        <v>4.5</v>
      </c>
      <c r="H225" s="121">
        <f>0.01*SQRT(2*9.81*G225*(1-(273-33)/(273+F225))+11.56)</f>
        <v>0.05125914552545721</v>
      </c>
      <c r="I225" s="122">
        <f>0.97*D225*E225*(1+H225)*(F225+33)/1000000</f>
        <v>0.052803619929939705</v>
      </c>
      <c r="J225" s="14">
        <v>0.40800000000000003</v>
      </c>
      <c r="K225" s="25">
        <f>I225*J225*24*213*3.6</f>
        <v>396.47627594422386</v>
      </c>
      <c r="L225" s="60"/>
      <c r="M225" s="60"/>
      <c r="N225" s="60"/>
      <c r="O225" s="249"/>
      <c r="P225" s="295"/>
      <c r="Q225" s="249"/>
      <c r="R225" s="249"/>
      <c r="S225" s="87"/>
    </row>
    <row r="226" spans="2:19" s="50" customFormat="1" ht="14.25">
      <c r="B226" s="572" t="s">
        <v>235</v>
      </c>
      <c r="C226" s="572"/>
      <c r="D226" s="572"/>
      <c r="E226" s="572"/>
      <c r="F226" s="572"/>
      <c r="G226" s="270"/>
      <c r="H226" s="271"/>
      <c r="I226" s="72">
        <f>SUM(I227+I271+I281+I286+I292+I296+I294)</f>
        <v>2.1632990240551613</v>
      </c>
      <c r="J226" s="81"/>
      <c r="K226" s="151">
        <f>SUM(K227+K271+K281+K286+K292+K296+K294)</f>
        <v>15444.587833108142</v>
      </c>
      <c r="L226" s="73"/>
      <c r="M226" s="73"/>
      <c r="N226" s="73"/>
      <c r="O226" s="82"/>
      <c r="P226" s="82"/>
      <c r="Q226" s="82"/>
      <c r="R226" s="82"/>
      <c r="S226" s="78"/>
    </row>
    <row r="227" spans="2:19" s="50" customFormat="1" ht="15">
      <c r="B227" s="275"/>
      <c r="C227" s="570" t="s">
        <v>175</v>
      </c>
      <c r="D227" s="570"/>
      <c r="E227" s="570"/>
      <c r="F227" s="570"/>
      <c r="G227" s="79"/>
      <c r="H227" s="80"/>
      <c r="I227" s="74">
        <f>SUM(I228:I270)</f>
        <v>1.6843232127181493</v>
      </c>
      <c r="J227" s="81"/>
      <c r="K227" s="75">
        <f>SUM(K228:K270)</f>
        <v>11993.615321316878</v>
      </c>
      <c r="L227" s="76"/>
      <c r="M227" s="76"/>
      <c r="N227" s="76"/>
      <c r="O227" s="82"/>
      <c r="P227" s="82"/>
      <c r="Q227" s="82"/>
      <c r="R227" s="82"/>
      <c r="S227" s="78"/>
    </row>
    <row r="228" spans="2:19" ht="12.75">
      <c r="B228" s="39">
        <f>SUM(B225+1)</f>
        <v>154</v>
      </c>
      <c r="C228" s="15" t="s">
        <v>236</v>
      </c>
      <c r="D228" s="265">
        <v>273</v>
      </c>
      <c r="E228" s="14">
        <v>0.5</v>
      </c>
      <c r="F228" s="13">
        <v>18</v>
      </c>
      <c r="G228" s="13">
        <v>15</v>
      </c>
      <c r="H228" s="121">
        <f aca="true" t="shared" si="40" ref="H228:H241">0.01*SQRT(2*9.81*G228*(1-(273-33)/(273+F228))+11.56)</f>
        <v>0.07945964416951787</v>
      </c>
      <c r="I228" s="122">
        <f aca="true" t="shared" si="41" ref="I228:I241">0.97*D228*E228*(1+H228)*(F228+33)/1000000</f>
        <v>0.007289218563499515</v>
      </c>
      <c r="J228" s="14">
        <v>0.443</v>
      </c>
      <c r="K228" s="25">
        <f aca="true" t="shared" si="42" ref="K228:K241">I228*J228*24*213*3.6</f>
        <v>59.42621155103287</v>
      </c>
      <c r="L228" s="60"/>
      <c r="M228" s="60"/>
      <c r="N228" s="60"/>
      <c r="O228" s="249"/>
      <c r="P228" s="295"/>
      <c r="Q228" s="249"/>
      <c r="R228" s="249"/>
      <c r="S228" s="87"/>
    </row>
    <row r="229" spans="2:19" ht="21" customHeight="1">
      <c r="B229" s="39">
        <f aca="true" t="shared" si="43" ref="B229:B242">SUM(B228+1)</f>
        <v>155</v>
      </c>
      <c r="C229" s="15" t="s">
        <v>237</v>
      </c>
      <c r="D229" s="265">
        <v>805</v>
      </c>
      <c r="E229" s="122">
        <v>0.442</v>
      </c>
      <c r="F229" s="13">
        <v>15</v>
      </c>
      <c r="G229" s="13">
        <v>3.5</v>
      </c>
      <c r="H229" s="121">
        <f t="shared" si="40"/>
        <v>0.04796352781020178</v>
      </c>
      <c r="I229" s="123">
        <f t="shared" si="41"/>
        <v>0.017361102035771684</v>
      </c>
      <c r="J229" s="14">
        <v>0.40800000000000003</v>
      </c>
      <c r="K229" s="25">
        <f t="shared" si="42"/>
        <v>130.3559318577631</v>
      </c>
      <c r="L229" s="60"/>
      <c r="M229" s="60"/>
      <c r="N229" s="60"/>
      <c r="O229" s="249"/>
      <c r="P229" s="295"/>
      <c r="Q229" s="249"/>
      <c r="R229" s="249"/>
      <c r="S229" s="87"/>
    </row>
    <row r="230" spans="2:19" ht="17.25" customHeight="1">
      <c r="B230" s="39">
        <f t="shared" si="43"/>
        <v>156</v>
      </c>
      <c r="C230" s="15" t="s">
        <v>238</v>
      </c>
      <c r="D230" s="265">
        <v>574</v>
      </c>
      <c r="E230" s="122">
        <v>0.442</v>
      </c>
      <c r="F230" s="13">
        <v>15</v>
      </c>
      <c r="G230" s="13">
        <v>6.2</v>
      </c>
      <c r="H230" s="121">
        <f t="shared" si="40"/>
        <v>0.05642162705913398</v>
      </c>
      <c r="I230" s="123">
        <f t="shared" si="41"/>
        <v>0.012479133101432697</v>
      </c>
      <c r="J230" s="14">
        <v>0.40800000000000003</v>
      </c>
      <c r="K230" s="25">
        <f t="shared" si="42"/>
        <v>93.69964077525279</v>
      </c>
      <c r="L230" s="60"/>
      <c r="M230" s="60"/>
      <c r="N230" s="60"/>
      <c r="O230" s="249"/>
      <c r="P230" s="295"/>
      <c r="Q230" s="249"/>
      <c r="R230" s="249"/>
      <c r="S230" s="87"/>
    </row>
    <row r="231" spans="2:19" ht="23.25" customHeight="1">
      <c r="B231" s="39">
        <f t="shared" si="43"/>
        <v>157</v>
      </c>
      <c r="C231" s="15" t="s">
        <v>239</v>
      </c>
      <c r="D231" s="265">
        <v>242</v>
      </c>
      <c r="E231" s="122">
        <v>0.442</v>
      </c>
      <c r="F231" s="13">
        <v>15</v>
      </c>
      <c r="G231" s="13">
        <v>4</v>
      </c>
      <c r="H231" s="121">
        <f t="shared" si="40"/>
        <v>0.04963869458396343</v>
      </c>
      <c r="I231" s="123">
        <f t="shared" si="41"/>
        <v>0.005227456642927426</v>
      </c>
      <c r="J231" s="14">
        <v>0.40800000000000003</v>
      </c>
      <c r="K231" s="25">
        <f t="shared" si="42"/>
        <v>39.250387477177775</v>
      </c>
      <c r="L231" s="60"/>
      <c r="M231" s="60"/>
      <c r="N231" s="60"/>
      <c r="O231" s="249"/>
      <c r="P231" s="295"/>
      <c r="Q231" s="249"/>
      <c r="R231" s="249"/>
      <c r="S231" s="87"/>
    </row>
    <row r="232" spans="2:19" ht="21.75" customHeight="1">
      <c r="B232" s="39">
        <f t="shared" si="43"/>
        <v>158</v>
      </c>
      <c r="C232" s="15" t="s">
        <v>240</v>
      </c>
      <c r="D232" s="265">
        <v>1082</v>
      </c>
      <c r="E232" s="14">
        <v>0.442</v>
      </c>
      <c r="F232" s="13">
        <v>15</v>
      </c>
      <c r="G232" s="77">
        <v>5.35</v>
      </c>
      <c r="H232" s="121">
        <f t="shared" si="40"/>
        <v>0.05390222629910568</v>
      </c>
      <c r="I232" s="123">
        <f t="shared" si="41"/>
        <v>0.023467283703588658</v>
      </c>
      <c r="J232" s="14">
        <v>0.40800000000000003</v>
      </c>
      <c r="K232" s="25">
        <f t="shared" si="42"/>
        <v>176.2042311051842</v>
      </c>
      <c r="L232" s="60"/>
      <c r="M232" s="60"/>
      <c r="N232" s="60"/>
      <c r="O232" s="249"/>
      <c r="P232" s="295"/>
      <c r="Q232" s="249"/>
      <c r="R232" s="249"/>
      <c r="S232" s="87"/>
    </row>
    <row r="233" spans="2:19" ht="18" customHeight="1">
      <c r="B233" s="39">
        <f t="shared" si="43"/>
        <v>159</v>
      </c>
      <c r="C233" s="15" t="s">
        <v>241</v>
      </c>
      <c r="D233" s="265">
        <v>760</v>
      </c>
      <c r="E233" s="14">
        <v>0.407</v>
      </c>
      <c r="F233" s="13">
        <v>15</v>
      </c>
      <c r="G233" s="13">
        <v>4</v>
      </c>
      <c r="H233" s="121">
        <f t="shared" si="40"/>
        <v>0.04963869458396343</v>
      </c>
      <c r="I233" s="123">
        <f t="shared" si="41"/>
        <v>0.01511683266136561</v>
      </c>
      <c r="J233" s="14">
        <v>0.40800000000000003</v>
      </c>
      <c r="K233" s="25">
        <f t="shared" si="42"/>
        <v>113.5048226921266</v>
      </c>
      <c r="L233" s="60"/>
      <c r="M233" s="60"/>
      <c r="N233" s="60"/>
      <c r="O233" s="249"/>
      <c r="P233" s="295"/>
      <c r="Q233" s="249"/>
      <c r="R233" s="249"/>
      <c r="S233" s="87"/>
    </row>
    <row r="234" spans="2:19" ht="18.75" customHeight="1">
      <c r="B234" s="39">
        <f t="shared" si="43"/>
        <v>160</v>
      </c>
      <c r="C234" s="15" t="s">
        <v>242</v>
      </c>
      <c r="D234" s="265">
        <v>81</v>
      </c>
      <c r="E234" s="14">
        <v>0.5</v>
      </c>
      <c r="F234" s="13">
        <v>18</v>
      </c>
      <c r="G234" s="13">
        <v>3.5</v>
      </c>
      <c r="H234" s="121">
        <f t="shared" si="40"/>
        <v>0.04857463170586912</v>
      </c>
      <c r="I234" s="123">
        <f t="shared" si="41"/>
        <v>0.002100855974734818</v>
      </c>
      <c r="J234" s="14">
        <v>0.443</v>
      </c>
      <c r="K234" s="25">
        <f t="shared" si="42"/>
        <v>17.127475394688233</v>
      </c>
      <c r="L234" s="60"/>
      <c r="M234" s="60"/>
      <c r="N234" s="60"/>
      <c r="O234" s="249"/>
      <c r="P234" s="295"/>
      <c r="Q234" s="249"/>
      <c r="R234" s="249"/>
      <c r="S234" s="87"/>
    </row>
    <row r="235" spans="2:19" ht="18.75" customHeight="1">
      <c r="B235" s="39">
        <f t="shared" si="43"/>
        <v>161</v>
      </c>
      <c r="C235" s="15" t="s">
        <v>243</v>
      </c>
      <c r="D235" s="265">
        <v>817</v>
      </c>
      <c r="E235" s="14">
        <v>0.442</v>
      </c>
      <c r="F235" s="13">
        <v>15</v>
      </c>
      <c r="G235" s="13">
        <v>4</v>
      </c>
      <c r="H235" s="121">
        <f t="shared" si="40"/>
        <v>0.04963869458396343</v>
      </c>
      <c r="I235" s="123">
        <f t="shared" si="41"/>
        <v>0.01764806643500705</v>
      </c>
      <c r="J235" s="14">
        <v>0.40800000000000003</v>
      </c>
      <c r="K235" s="25">
        <f t="shared" si="42"/>
        <v>132.5106056564225</v>
      </c>
      <c r="L235" s="60"/>
      <c r="M235" s="60"/>
      <c r="N235" s="60"/>
      <c r="O235" s="249"/>
      <c r="P235" s="295"/>
      <c r="Q235" s="249"/>
      <c r="R235" s="249"/>
      <c r="S235" s="87"/>
    </row>
    <row r="236" spans="2:19" ht="19.5" customHeight="1">
      <c r="B236" s="39">
        <f t="shared" si="43"/>
        <v>162</v>
      </c>
      <c r="C236" s="15" t="s">
        <v>244</v>
      </c>
      <c r="D236" s="265">
        <v>546</v>
      </c>
      <c r="E236" s="14">
        <v>0.465</v>
      </c>
      <c r="F236" s="13">
        <v>18</v>
      </c>
      <c r="G236" s="13">
        <v>8.55</v>
      </c>
      <c r="H236" s="121">
        <f t="shared" si="40"/>
        <v>0.06399973421336565</v>
      </c>
      <c r="I236" s="123">
        <f t="shared" si="41"/>
        <v>0.013363771012936272</v>
      </c>
      <c r="J236" s="14">
        <v>0.443</v>
      </c>
      <c r="K236" s="25">
        <f t="shared" si="42"/>
        <v>108.94971476243407</v>
      </c>
      <c r="L236" s="60"/>
      <c r="M236" s="60"/>
      <c r="N236" s="60"/>
      <c r="O236" s="249"/>
      <c r="P236" s="295"/>
      <c r="Q236" s="249"/>
      <c r="R236" s="249"/>
      <c r="S236" s="87"/>
    </row>
    <row r="237" spans="2:19" ht="19.5" customHeight="1">
      <c r="B237" s="39">
        <f t="shared" si="43"/>
        <v>163</v>
      </c>
      <c r="C237" s="15" t="s">
        <v>245</v>
      </c>
      <c r="D237" s="265">
        <v>1478</v>
      </c>
      <c r="E237" s="14">
        <v>0.814</v>
      </c>
      <c r="F237" s="13">
        <v>10</v>
      </c>
      <c r="G237" s="13">
        <v>6</v>
      </c>
      <c r="H237" s="121">
        <f t="shared" si="40"/>
        <v>0.05426489146059063</v>
      </c>
      <c r="I237" s="123">
        <f t="shared" si="41"/>
        <v>0.05290403206500724</v>
      </c>
      <c r="J237" s="14">
        <v>0.34</v>
      </c>
      <c r="K237" s="25">
        <f t="shared" si="42"/>
        <v>331.025184185572</v>
      </c>
      <c r="L237" s="60"/>
      <c r="M237" s="60"/>
      <c r="N237" s="60"/>
      <c r="O237" s="249"/>
      <c r="P237" s="295"/>
      <c r="Q237" s="249"/>
      <c r="R237" s="249"/>
      <c r="S237" s="87"/>
    </row>
    <row r="238" spans="2:19" ht="27" customHeight="1">
      <c r="B238" s="39">
        <f t="shared" si="43"/>
        <v>164</v>
      </c>
      <c r="C238" s="15" t="s">
        <v>246</v>
      </c>
      <c r="D238" s="13">
        <v>1012</v>
      </c>
      <c r="E238" s="14">
        <v>0.5</v>
      </c>
      <c r="F238" s="13">
        <v>18</v>
      </c>
      <c r="G238" s="13">
        <v>6</v>
      </c>
      <c r="H238" s="121">
        <f t="shared" si="40"/>
        <v>0.0567374128826699</v>
      </c>
      <c r="I238" s="123">
        <f t="shared" si="41"/>
        <v>0.02645206070654467</v>
      </c>
      <c r="J238" s="14">
        <v>0.443</v>
      </c>
      <c r="K238" s="25">
        <f t="shared" si="42"/>
        <v>215.6535356724445</v>
      </c>
      <c r="L238" s="60"/>
      <c r="M238" s="60"/>
      <c r="N238" s="60"/>
      <c r="O238" s="249"/>
      <c r="P238" s="295"/>
      <c r="Q238" s="249"/>
      <c r="R238" s="249"/>
      <c r="S238" s="87"/>
    </row>
    <row r="239" spans="2:19" ht="27" customHeight="1">
      <c r="B239" s="39">
        <f t="shared" si="43"/>
        <v>165</v>
      </c>
      <c r="C239" s="15" t="s">
        <v>247</v>
      </c>
      <c r="D239" s="13">
        <v>128</v>
      </c>
      <c r="E239" s="14">
        <v>0.5</v>
      </c>
      <c r="F239" s="13">
        <v>18</v>
      </c>
      <c r="G239" s="13">
        <v>6</v>
      </c>
      <c r="H239" s="121">
        <f t="shared" si="40"/>
        <v>0.0567374128826699</v>
      </c>
      <c r="I239" s="123">
        <f t="shared" si="41"/>
        <v>0.003345715188179563</v>
      </c>
      <c r="J239" s="14">
        <v>0.443</v>
      </c>
      <c r="K239" s="25">
        <f t="shared" si="42"/>
        <v>27.27633652774002</v>
      </c>
      <c r="L239" s="60"/>
      <c r="M239" s="60"/>
      <c r="N239" s="60"/>
      <c r="O239" s="249"/>
      <c r="P239" s="295"/>
      <c r="Q239" s="249"/>
      <c r="R239" s="249"/>
      <c r="S239" s="87"/>
    </row>
    <row r="240" spans="2:19" ht="30.75" customHeight="1">
      <c r="B240" s="39">
        <f t="shared" si="43"/>
        <v>166</v>
      </c>
      <c r="C240" s="15" t="s">
        <v>248</v>
      </c>
      <c r="D240" s="265">
        <v>300</v>
      </c>
      <c r="E240" s="14">
        <v>0.442</v>
      </c>
      <c r="F240" s="13">
        <v>15</v>
      </c>
      <c r="G240" s="13">
        <v>3.5</v>
      </c>
      <c r="H240" s="121">
        <f t="shared" si="40"/>
        <v>0.04796352781020178</v>
      </c>
      <c r="I240" s="123">
        <f t="shared" si="41"/>
        <v>0.0064699759139521815</v>
      </c>
      <c r="J240" s="14">
        <v>0.40800000000000003</v>
      </c>
      <c r="K240" s="25">
        <f t="shared" si="42"/>
        <v>48.57985038177508</v>
      </c>
      <c r="L240" s="60"/>
      <c r="M240" s="60"/>
      <c r="N240" s="60"/>
      <c r="O240" s="249"/>
      <c r="P240" s="295"/>
      <c r="Q240" s="249"/>
      <c r="R240" s="249"/>
      <c r="S240" s="87"/>
    </row>
    <row r="241" spans="2:19" ht="41.25" customHeight="1">
      <c r="B241" s="56">
        <f t="shared" si="43"/>
        <v>167</v>
      </c>
      <c r="C241" s="15" t="s">
        <v>249</v>
      </c>
      <c r="D241" s="265">
        <v>4642</v>
      </c>
      <c r="E241" s="14">
        <v>0.7</v>
      </c>
      <c r="F241" s="13">
        <v>10</v>
      </c>
      <c r="G241" s="13">
        <v>7.8</v>
      </c>
      <c r="H241" s="121">
        <f t="shared" si="40"/>
        <v>0.05900238960244395</v>
      </c>
      <c r="I241" s="123">
        <f t="shared" si="41"/>
        <v>0.14352921383473108</v>
      </c>
      <c r="J241" s="14">
        <v>0.34</v>
      </c>
      <c r="K241" s="25">
        <f t="shared" si="42"/>
        <v>898.0749215347299</v>
      </c>
      <c r="L241" s="60"/>
      <c r="M241" s="60"/>
      <c r="N241" s="60"/>
      <c r="O241" s="249"/>
      <c r="P241" s="295"/>
      <c r="Q241" s="249"/>
      <c r="R241" s="249"/>
      <c r="S241" s="87"/>
    </row>
    <row r="242" spans="2:19" ht="29.25" customHeight="1">
      <c r="B242" s="56">
        <f t="shared" si="43"/>
        <v>168</v>
      </c>
      <c r="C242" s="57" t="s">
        <v>250</v>
      </c>
      <c r="D242" s="265">
        <v>5322</v>
      </c>
      <c r="E242" s="14"/>
      <c r="F242" s="13"/>
      <c r="G242" s="13"/>
      <c r="H242" s="121"/>
      <c r="I242" s="123"/>
      <c r="J242" s="14"/>
      <c r="K242" s="25"/>
      <c r="L242" s="60"/>
      <c r="M242" s="60"/>
      <c r="N242" s="60"/>
      <c r="O242" s="249"/>
      <c r="P242" s="249"/>
      <c r="Q242" s="249"/>
      <c r="R242" s="249"/>
      <c r="S242" s="87"/>
    </row>
    <row r="243" spans="2:19" ht="20.25" customHeight="1">
      <c r="B243" s="70"/>
      <c r="C243" s="57" t="s">
        <v>23</v>
      </c>
      <c r="D243" s="265">
        <v>1785</v>
      </c>
      <c r="E243" s="14">
        <v>0.814</v>
      </c>
      <c r="F243" s="13">
        <v>10</v>
      </c>
      <c r="G243" s="13">
        <v>3.15</v>
      </c>
      <c r="H243" s="121">
        <f aca="true" t="shared" si="44" ref="H243:H248">0.01*SQRT(2*9.81*G243*(1-(273-33)/(273+F243))+11.56)</f>
        <v>0.0457717837072752</v>
      </c>
      <c r="I243" s="123">
        <f aca="true" t="shared" si="45" ref="I243:I248">0.97*D243*E243*(1+H243)*(F243+33)/1000000</f>
        <v>0.06337817582460846</v>
      </c>
      <c r="J243" s="14">
        <v>0.34</v>
      </c>
      <c r="K243" s="25">
        <f aca="true" t="shared" si="46" ref="K243:K248">I243*J243*24*213*3.6</f>
        <v>396.56282341404767</v>
      </c>
      <c r="L243" s="60"/>
      <c r="M243" s="60"/>
      <c r="N243" s="60"/>
      <c r="O243" s="249"/>
      <c r="P243" s="295"/>
      <c r="Q243" s="249"/>
      <c r="R243" s="249"/>
      <c r="S243" s="87"/>
    </row>
    <row r="244" spans="2:19" ht="25.5" customHeight="1">
      <c r="B244" s="70"/>
      <c r="C244" s="57" t="s">
        <v>23</v>
      </c>
      <c r="D244" s="265">
        <v>194</v>
      </c>
      <c r="E244" s="14">
        <v>0.814</v>
      </c>
      <c r="F244" s="13">
        <v>10</v>
      </c>
      <c r="G244" s="13">
        <v>3.25</v>
      </c>
      <c r="H244" s="121">
        <f t="shared" si="44"/>
        <v>0.04609628500395751</v>
      </c>
      <c r="I244" s="123">
        <f t="shared" si="45"/>
        <v>0.006890297670719388</v>
      </c>
      <c r="J244" s="14">
        <v>0.34</v>
      </c>
      <c r="K244" s="25">
        <f t="shared" si="46"/>
        <v>43.11319887188623</v>
      </c>
      <c r="L244" s="60"/>
      <c r="M244" s="60"/>
      <c r="N244" s="60"/>
      <c r="O244" s="249"/>
      <c r="P244" s="295"/>
      <c r="Q244" s="249"/>
      <c r="R244" s="249"/>
      <c r="S244" s="87"/>
    </row>
    <row r="245" spans="2:19" ht="21" customHeight="1">
      <c r="B245" s="70"/>
      <c r="C245" s="57" t="s">
        <v>23</v>
      </c>
      <c r="D245" s="265">
        <v>2139</v>
      </c>
      <c r="E245" s="14">
        <v>0.698</v>
      </c>
      <c r="F245" s="13">
        <v>10</v>
      </c>
      <c r="G245" s="13">
        <v>3.7</v>
      </c>
      <c r="H245" s="121">
        <f t="shared" si="44"/>
        <v>0.047529131851510864</v>
      </c>
      <c r="I245" s="123">
        <f t="shared" si="45"/>
        <v>0.06523377428734506</v>
      </c>
      <c r="J245" s="14">
        <v>0.34</v>
      </c>
      <c r="K245" s="25">
        <f t="shared" si="46"/>
        <v>408.1734662880554</v>
      </c>
      <c r="L245" s="60"/>
      <c r="M245" s="60"/>
      <c r="N245" s="60"/>
      <c r="O245" s="249"/>
      <c r="P245" s="295"/>
      <c r="Q245" s="249"/>
      <c r="R245" s="249"/>
      <c r="S245" s="87"/>
    </row>
    <row r="246" spans="2:19" ht="19.5" customHeight="1">
      <c r="B246" s="71"/>
      <c r="C246" s="57" t="s">
        <v>23</v>
      </c>
      <c r="D246" s="265">
        <v>1204</v>
      </c>
      <c r="E246" s="14">
        <v>0.814</v>
      </c>
      <c r="F246" s="13">
        <v>10</v>
      </c>
      <c r="G246" s="13">
        <v>6.6</v>
      </c>
      <c r="H246" s="121">
        <f t="shared" si="44"/>
        <v>0.05588869554527686</v>
      </c>
      <c r="I246" s="123">
        <f t="shared" si="45"/>
        <v>0.04316276144394913</v>
      </c>
      <c r="J246" s="14">
        <v>0.34</v>
      </c>
      <c r="K246" s="25">
        <f t="shared" si="46"/>
        <v>270.0731966777968</v>
      </c>
      <c r="L246" s="60"/>
      <c r="M246" s="60"/>
      <c r="N246" s="60"/>
      <c r="O246" s="249"/>
      <c r="P246" s="295"/>
      <c r="Q246" s="249"/>
      <c r="R246" s="249"/>
      <c r="S246" s="87"/>
    </row>
    <row r="247" spans="2:19" ht="18.75" customHeight="1">
      <c r="B247" s="71">
        <f>SUM(B242+1)</f>
        <v>169</v>
      </c>
      <c r="C247" s="15" t="s">
        <v>251</v>
      </c>
      <c r="D247" s="265">
        <v>330</v>
      </c>
      <c r="E247" s="14">
        <v>0.40700000000000003</v>
      </c>
      <c r="F247" s="13">
        <v>16</v>
      </c>
      <c r="G247" s="13">
        <v>2.92</v>
      </c>
      <c r="H247" s="121">
        <f t="shared" si="44"/>
        <v>0.04612330997644674</v>
      </c>
      <c r="I247" s="123">
        <f t="shared" si="45"/>
        <v>0.006678194178392374</v>
      </c>
      <c r="J247" s="14">
        <v>0.42</v>
      </c>
      <c r="K247" s="25">
        <f t="shared" si="46"/>
        <v>51.61806010359203</v>
      </c>
      <c r="L247" s="60"/>
      <c r="M247" s="60"/>
      <c r="N247" s="60"/>
      <c r="O247" s="249"/>
      <c r="P247" s="295"/>
      <c r="Q247" s="249"/>
      <c r="R247" s="249"/>
      <c r="S247" s="87"/>
    </row>
    <row r="248" spans="2:19" ht="22.5" customHeight="1">
      <c r="B248" s="56">
        <f>SUM(B247+1)</f>
        <v>170</v>
      </c>
      <c r="C248" s="15" t="s">
        <v>252</v>
      </c>
      <c r="D248" s="265">
        <v>5652</v>
      </c>
      <c r="E248" s="14">
        <v>0.58</v>
      </c>
      <c r="F248" s="13">
        <v>15</v>
      </c>
      <c r="G248" s="13">
        <v>9</v>
      </c>
      <c r="H248" s="121">
        <f t="shared" si="44"/>
        <v>0.06402343321003647</v>
      </c>
      <c r="I248" s="123">
        <f t="shared" si="45"/>
        <v>0.162403098531718</v>
      </c>
      <c r="J248" s="14">
        <v>0.40800000000000003</v>
      </c>
      <c r="K248" s="25">
        <f t="shared" si="46"/>
        <v>1219.4045747827565</v>
      </c>
      <c r="L248" s="60"/>
      <c r="M248" s="60"/>
      <c r="N248" s="60"/>
      <c r="O248" s="249"/>
      <c r="P248" s="295"/>
      <c r="Q248" s="249"/>
      <c r="R248" s="249"/>
      <c r="S248" s="87"/>
    </row>
    <row r="249" spans="2:19" ht="30" customHeight="1">
      <c r="B249" s="278">
        <f>SUM(B248+1)</f>
        <v>171</v>
      </c>
      <c r="C249" s="57" t="s">
        <v>253</v>
      </c>
      <c r="D249" s="265">
        <v>19054</v>
      </c>
      <c r="E249" s="14"/>
      <c r="F249" s="13"/>
      <c r="G249" s="13"/>
      <c r="H249" s="121"/>
      <c r="I249" s="123"/>
      <c r="J249" s="14"/>
      <c r="K249" s="25"/>
      <c r="L249" s="60"/>
      <c r="M249" s="60"/>
      <c r="N249" s="60"/>
      <c r="O249" s="249"/>
      <c r="P249" s="249"/>
      <c r="Q249" s="249"/>
      <c r="R249" s="249"/>
      <c r="S249" s="87"/>
    </row>
    <row r="250" spans="2:19" ht="36" customHeight="1">
      <c r="B250" s="279"/>
      <c r="C250" s="57" t="s">
        <v>254</v>
      </c>
      <c r="D250" s="265">
        <v>5195</v>
      </c>
      <c r="E250" s="14">
        <v>0.38</v>
      </c>
      <c r="F250" s="13">
        <v>18</v>
      </c>
      <c r="G250" s="13">
        <v>10.3</v>
      </c>
      <c r="H250" s="121">
        <f aca="true" t="shared" si="47" ref="H250:H257">0.01*SQRT(2*9.81*G250*(1-(273-33)/(273+F250))+11.56)</f>
        <v>0.06853986724572683</v>
      </c>
      <c r="I250" s="123">
        <f aca="true" t="shared" si="48" ref="I250:I257">0.97*D250*E250*(1+H250)*(F250+33)/1000000</f>
        <v>0.10435224318396669</v>
      </c>
      <c r="J250" s="14">
        <v>0.443</v>
      </c>
      <c r="K250" s="25">
        <f aca="true" t="shared" si="49" ref="K250:K257">I250*J250*24*213*3.6</f>
        <v>850.7439343810869</v>
      </c>
      <c r="L250" s="60"/>
      <c r="M250" s="60"/>
      <c r="N250" s="60"/>
      <c r="O250" s="249"/>
      <c r="P250" s="295"/>
      <c r="Q250" s="249"/>
      <c r="R250" s="249"/>
      <c r="S250" s="87"/>
    </row>
    <row r="251" spans="2:19" ht="36" customHeight="1">
      <c r="B251" s="280"/>
      <c r="C251" s="57" t="s">
        <v>255</v>
      </c>
      <c r="D251" s="265">
        <v>13859</v>
      </c>
      <c r="E251" s="14">
        <v>0.47</v>
      </c>
      <c r="F251" s="13">
        <v>10</v>
      </c>
      <c r="G251" s="13">
        <v>10.3</v>
      </c>
      <c r="H251" s="121">
        <f t="shared" si="47"/>
        <v>0.06501203476519522</v>
      </c>
      <c r="I251" s="123">
        <f t="shared" si="48"/>
        <v>0.28935064708691477</v>
      </c>
      <c r="J251" s="14">
        <v>0.34</v>
      </c>
      <c r="K251" s="25">
        <f t="shared" si="49"/>
        <v>1810.4924616797696</v>
      </c>
      <c r="L251" s="60"/>
      <c r="M251" s="60"/>
      <c r="N251" s="60"/>
      <c r="O251" s="249"/>
      <c r="P251" s="295"/>
      <c r="Q251" s="249"/>
      <c r="R251" s="249"/>
      <c r="S251" s="87"/>
    </row>
    <row r="252" spans="2:19" ht="32.25" customHeight="1">
      <c r="B252" s="71">
        <f>SUM(B249+1)</f>
        <v>172</v>
      </c>
      <c r="C252" s="15" t="s">
        <v>256</v>
      </c>
      <c r="D252" s="265">
        <v>139</v>
      </c>
      <c r="E252" s="14">
        <v>0.81</v>
      </c>
      <c r="F252" s="13">
        <v>18</v>
      </c>
      <c r="G252" s="13">
        <v>3.1</v>
      </c>
      <c r="H252" s="121">
        <f t="shared" si="47"/>
        <v>0.04713759197625169</v>
      </c>
      <c r="I252" s="123">
        <f t="shared" si="48"/>
        <v>0.005832375546645589</v>
      </c>
      <c r="J252" s="14">
        <v>0.443</v>
      </c>
      <c r="K252" s="25">
        <f t="shared" si="49"/>
        <v>47.54912753139246</v>
      </c>
      <c r="L252" s="60"/>
      <c r="M252" s="60"/>
      <c r="N252" s="60"/>
      <c r="O252" s="249"/>
      <c r="P252" s="295"/>
      <c r="Q252" s="249"/>
      <c r="R252" s="249"/>
      <c r="S252" s="87"/>
    </row>
    <row r="253" spans="2:19" ht="31.5" customHeight="1">
      <c r="B253" s="39">
        <f>SUM(B252+1)</f>
        <v>173</v>
      </c>
      <c r="C253" s="15" t="s">
        <v>257</v>
      </c>
      <c r="D253" s="265">
        <v>259</v>
      </c>
      <c r="E253" s="14">
        <v>1.51</v>
      </c>
      <c r="F253" s="13">
        <v>15</v>
      </c>
      <c r="G253" s="13">
        <v>3</v>
      </c>
      <c r="H253" s="121">
        <f t="shared" si="47"/>
        <v>0.04622769732530488</v>
      </c>
      <c r="I253" s="123">
        <f t="shared" si="48"/>
        <v>0.019050917493242156</v>
      </c>
      <c r="J253" s="14">
        <v>0.40800000000000003</v>
      </c>
      <c r="K253" s="25">
        <f t="shared" si="49"/>
        <v>143.0439206831467</v>
      </c>
      <c r="L253" s="60"/>
      <c r="M253" s="60"/>
      <c r="N253" s="60"/>
      <c r="O253" s="249"/>
      <c r="P253" s="295"/>
      <c r="Q253" s="249"/>
      <c r="R253" s="249"/>
      <c r="S253" s="87"/>
    </row>
    <row r="254" spans="2:19" ht="31.5" customHeight="1">
      <c r="B254" s="39">
        <f>SUM(B253+1)</f>
        <v>174</v>
      </c>
      <c r="C254" s="15" t="s">
        <v>258</v>
      </c>
      <c r="D254" s="265">
        <v>576</v>
      </c>
      <c r="E254" s="14">
        <v>1.4</v>
      </c>
      <c r="F254" s="13">
        <v>10</v>
      </c>
      <c r="G254" s="13">
        <v>3.95</v>
      </c>
      <c r="H254" s="121">
        <f t="shared" si="47"/>
        <v>0.04830679706945536</v>
      </c>
      <c r="I254" s="123">
        <f t="shared" si="48"/>
        <v>0.035259740414250486</v>
      </c>
      <c r="J254" s="14">
        <v>0.34</v>
      </c>
      <c r="K254" s="25">
        <f t="shared" si="49"/>
        <v>220.6232986291218</v>
      </c>
      <c r="L254" s="60"/>
      <c r="M254" s="60"/>
      <c r="N254" s="60"/>
      <c r="O254" s="249"/>
      <c r="P254" s="295"/>
      <c r="Q254" s="249"/>
      <c r="R254" s="249"/>
      <c r="S254" s="87"/>
    </row>
    <row r="255" spans="2:19" ht="31.5" customHeight="1">
      <c r="B255" s="39">
        <f>SUM(B254+1)</f>
        <v>175</v>
      </c>
      <c r="C255" s="15" t="s">
        <v>259</v>
      </c>
      <c r="D255" s="265">
        <v>385</v>
      </c>
      <c r="E255" s="14">
        <v>0.7</v>
      </c>
      <c r="F255" s="13">
        <v>10</v>
      </c>
      <c r="G255" s="13">
        <v>2.5</v>
      </c>
      <c r="H255" s="121">
        <f t="shared" si="47"/>
        <v>0.04360370036490444</v>
      </c>
      <c r="I255" s="123">
        <f t="shared" si="48"/>
        <v>0.01173098743722833</v>
      </c>
      <c r="J255" s="14">
        <v>0.34</v>
      </c>
      <c r="K255" s="25">
        <f t="shared" si="49"/>
        <v>73.40182072163213</v>
      </c>
      <c r="L255" s="60"/>
      <c r="M255" s="60"/>
      <c r="N255" s="60"/>
      <c r="O255" s="249"/>
      <c r="P255" s="295"/>
      <c r="Q255" s="249"/>
      <c r="R255" s="249"/>
      <c r="S255" s="87"/>
    </row>
    <row r="256" spans="2:19" ht="18.75" customHeight="1">
      <c r="B256" s="39">
        <f>SUM(B254+1)</f>
        <v>175</v>
      </c>
      <c r="C256" s="15" t="s">
        <v>260</v>
      </c>
      <c r="D256" s="265">
        <v>770</v>
      </c>
      <c r="E256" s="14">
        <v>0.58</v>
      </c>
      <c r="F256" s="13">
        <v>15</v>
      </c>
      <c r="G256" s="13">
        <v>3</v>
      </c>
      <c r="H256" s="121">
        <f t="shared" si="47"/>
        <v>0.04622769732530488</v>
      </c>
      <c r="I256" s="123">
        <f t="shared" si="48"/>
        <v>0.0217549406849624</v>
      </c>
      <c r="J256" s="14">
        <v>0.40800000000000003</v>
      </c>
      <c r="K256" s="25">
        <f t="shared" si="49"/>
        <v>163.347093960708</v>
      </c>
      <c r="L256" s="60"/>
      <c r="M256" s="60"/>
      <c r="N256" s="60"/>
      <c r="O256" s="249"/>
      <c r="P256" s="295"/>
      <c r="Q256" s="249"/>
      <c r="R256" s="249"/>
      <c r="S256" s="87"/>
    </row>
    <row r="257" spans="2:19" ht="34.5" customHeight="1">
      <c r="B257" s="39">
        <f>SUM(B255+1)</f>
        <v>176</v>
      </c>
      <c r="C257" s="15" t="s">
        <v>261</v>
      </c>
      <c r="D257" s="281">
        <v>149</v>
      </c>
      <c r="E257" s="14">
        <v>0.814</v>
      </c>
      <c r="F257" s="13">
        <v>15</v>
      </c>
      <c r="G257" s="13">
        <v>3</v>
      </c>
      <c r="H257" s="121">
        <f t="shared" si="47"/>
        <v>0.04622769732530488</v>
      </c>
      <c r="I257" s="123">
        <f t="shared" si="48"/>
        <v>0.005908127487497424</v>
      </c>
      <c r="J257" s="14">
        <v>0.443</v>
      </c>
      <c r="K257" s="25">
        <f t="shared" si="49"/>
        <v>48.16670413761529</v>
      </c>
      <c r="L257" s="60"/>
      <c r="M257" s="60"/>
      <c r="N257" s="60"/>
      <c r="O257" s="249"/>
      <c r="P257" s="295"/>
      <c r="Q257" s="249"/>
      <c r="R257" s="249"/>
      <c r="S257" s="87"/>
    </row>
    <row r="258" spans="2:19" ht="28.5" customHeight="1">
      <c r="B258" s="39"/>
      <c r="C258" s="15" t="s">
        <v>262</v>
      </c>
      <c r="D258" s="281" t="s">
        <v>263</v>
      </c>
      <c r="E258" s="14"/>
      <c r="F258" s="13"/>
      <c r="G258" s="13"/>
      <c r="H258" s="121"/>
      <c r="I258" s="123"/>
      <c r="J258" s="14"/>
      <c r="K258" s="25"/>
      <c r="L258" s="60"/>
      <c r="M258" s="60"/>
      <c r="N258" s="60"/>
      <c r="O258" s="249"/>
      <c r="P258" s="295"/>
      <c r="Q258" s="249"/>
      <c r="R258" s="249"/>
      <c r="S258" s="87"/>
    </row>
    <row r="259" spans="2:19" ht="18.75" customHeight="1">
      <c r="B259" s="39">
        <f>SUM(B257+1)</f>
        <v>177</v>
      </c>
      <c r="C259" s="15" t="s">
        <v>264</v>
      </c>
      <c r="D259" s="34">
        <v>198</v>
      </c>
      <c r="E259" s="14">
        <v>0.58</v>
      </c>
      <c r="F259" s="13">
        <v>15</v>
      </c>
      <c r="G259" s="13">
        <v>3</v>
      </c>
      <c r="H259" s="121">
        <f aca="true" t="shared" si="50" ref="H259:H270">0.01*SQRT(2*9.81*G259*(1-(273-33)/(273+F259))+11.56)</f>
        <v>0.04622769732530488</v>
      </c>
      <c r="I259" s="123">
        <f aca="true" t="shared" si="51" ref="I259:I270">0.97*D259*E259*(1+H259)*(F259+33)/1000000</f>
        <v>0.005594127604704618</v>
      </c>
      <c r="J259" s="14">
        <v>0.40800000000000003</v>
      </c>
      <c r="K259" s="25">
        <f aca="true" t="shared" si="52" ref="K259:K270">I259*J259*24*213*3.6</f>
        <v>42.00353844703921</v>
      </c>
      <c r="L259" s="60"/>
      <c r="M259" s="60"/>
      <c r="N259" s="60"/>
      <c r="O259" s="249"/>
      <c r="P259" s="295"/>
      <c r="Q259" s="249"/>
      <c r="R259" s="249"/>
      <c r="S259" s="87"/>
    </row>
    <row r="260" spans="2:19" ht="17.25" customHeight="1">
      <c r="B260" s="39">
        <f>SUM(B259+1)</f>
        <v>178</v>
      </c>
      <c r="C260" s="15" t="s">
        <v>265</v>
      </c>
      <c r="D260" s="265">
        <v>153</v>
      </c>
      <c r="E260" s="14">
        <v>0.8140000000000001</v>
      </c>
      <c r="F260" s="13">
        <v>10</v>
      </c>
      <c r="G260" s="13">
        <v>3</v>
      </c>
      <c r="H260" s="121">
        <f t="shared" si="50"/>
        <v>0.04528067162283308</v>
      </c>
      <c r="I260" s="123">
        <f t="shared" si="51"/>
        <v>0.005429863916853015</v>
      </c>
      <c r="J260" s="14">
        <v>0.34</v>
      </c>
      <c r="K260" s="25">
        <f t="shared" si="52"/>
        <v>33.975136355774</v>
      </c>
      <c r="L260" s="60"/>
      <c r="M260" s="60"/>
      <c r="N260" s="60"/>
      <c r="O260" s="249"/>
      <c r="P260" s="295"/>
      <c r="Q260" s="249"/>
      <c r="R260" s="249"/>
      <c r="S260" s="87"/>
    </row>
    <row r="261" spans="2:19" ht="30.75" customHeight="1">
      <c r="B261" s="39">
        <f>SUM(B260+1)</f>
        <v>179</v>
      </c>
      <c r="C261" s="15" t="s">
        <v>266</v>
      </c>
      <c r="D261" s="265">
        <v>7928</v>
      </c>
      <c r="E261" s="14">
        <v>0.58</v>
      </c>
      <c r="F261" s="13">
        <v>18</v>
      </c>
      <c r="G261" s="13">
        <v>8.7</v>
      </c>
      <c r="H261" s="121">
        <f t="shared" si="50"/>
        <v>0.0644014311168386</v>
      </c>
      <c r="I261" s="123">
        <f t="shared" si="51"/>
        <v>0.24212464401552664</v>
      </c>
      <c r="J261" s="14">
        <v>0.443</v>
      </c>
      <c r="K261" s="25">
        <f t="shared" si="52"/>
        <v>1973.9496341947174</v>
      </c>
      <c r="L261" s="60"/>
      <c r="M261" s="60"/>
      <c r="N261" s="60"/>
      <c r="O261" s="249"/>
      <c r="P261" s="295"/>
      <c r="Q261" s="249"/>
      <c r="R261" s="249"/>
      <c r="S261" s="87"/>
    </row>
    <row r="262" spans="2:19" ht="30.75" customHeight="1">
      <c r="B262" s="39">
        <f>SUM(B261+1)</f>
        <v>180</v>
      </c>
      <c r="C262" s="15" t="s">
        <v>267</v>
      </c>
      <c r="D262" s="265">
        <v>2485</v>
      </c>
      <c r="E262" s="14">
        <v>0.58</v>
      </c>
      <c r="F262" s="13">
        <v>18</v>
      </c>
      <c r="G262" s="13">
        <v>10.5</v>
      </c>
      <c r="H262" s="121">
        <f t="shared" si="50"/>
        <v>0.06903973157597353</v>
      </c>
      <c r="I262" s="123">
        <f t="shared" si="51"/>
        <v>0.07622372056450867</v>
      </c>
      <c r="J262" s="14">
        <v>0.443</v>
      </c>
      <c r="K262" s="25">
        <f t="shared" si="52"/>
        <v>621.4228458116954</v>
      </c>
      <c r="L262" s="60"/>
      <c r="M262" s="60"/>
      <c r="N262" s="60"/>
      <c r="O262" s="249"/>
      <c r="P262" s="295"/>
      <c r="Q262" s="249"/>
      <c r="R262" s="249"/>
      <c r="S262" s="87"/>
    </row>
    <row r="263" spans="2:19" ht="16.5" customHeight="1">
      <c r="B263" s="39">
        <f>SUM(B261+1)</f>
        <v>180</v>
      </c>
      <c r="C263" s="15" t="s">
        <v>268</v>
      </c>
      <c r="D263" s="265">
        <v>2467</v>
      </c>
      <c r="E263" s="14">
        <v>0.582</v>
      </c>
      <c r="F263" s="13">
        <v>10</v>
      </c>
      <c r="G263" s="36">
        <v>10.3</v>
      </c>
      <c r="H263" s="121">
        <f t="shared" si="50"/>
        <v>0.06501203476519522</v>
      </c>
      <c r="I263" s="123">
        <f t="shared" si="51"/>
        <v>0.063780341368695</v>
      </c>
      <c r="J263" s="14">
        <v>0.34</v>
      </c>
      <c r="K263" s="25">
        <f t="shared" si="52"/>
        <v>399.0792086139651</v>
      </c>
      <c r="L263" s="60"/>
      <c r="M263" s="60"/>
      <c r="N263" s="60"/>
      <c r="O263" s="249"/>
      <c r="P263" s="295"/>
      <c r="Q263" s="249"/>
      <c r="R263" s="249"/>
      <c r="S263" s="87"/>
    </row>
    <row r="264" spans="2:19" ht="18.75" customHeight="1">
      <c r="B264" s="39">
        <f aca="true" t="shared" si="53" ref="B264:B270">SUM(B263+1)</f>
        <v>181</v>
      </c>
      <c r="C264" s="15" t="s">
        <v>269</v>
      </c>
      <c r="D264" s="265">
        <v>144</v>
      </c>
      <c r="E264" s="14">
        <v>1.51</v>
      </c>
      <c r="F264" s="13">
        <v>15</v>
      </c>
      <c r="G264" s="13">
        <v>3</v>
      </c>
      <c r="H264" s="121">
        <f t="shared" si="50"/>
        <v>0.04622769732530488</v>
      </c>
      <c r="I264" s="123">
        <f t="shared" si="51"/>
        <v>0.01059201590357865</v>
      </c>
      <c r="J264" s="14">
        <v>0.40800000000000003</v>
      </c>
      <c r="K264" s="25">
        <f t="shared" si="52"/>
        <v>79.53021072730935</v>
      </c>
      <c r="L264" s="60"/>
      <c r="M264" s="60"/>
      <c r="N264" s="60"/>
      <c r="O264" s="249"/>
      <c r="P264" s="295"/>
      <c r="Q264" s="249"/>
      <c r="R264" s="249"/>
      <c r="S264" s="87"/>
    </row>
    <row r="265" spans="2:19" ht="17.25" customHeight="1">
      <c r="B265" s="39">
        <f t="shared" si="53"/>
        <v>182</v>
      </c>
      <c r="C265" s="15" t="s">
        <v>270</v>
      </c>
      <c r="D265" s="265">
        <v>86</v>
      </c>
      <c r="E265" s="14">
        <v>0.442</v>
      </c>
      <c r="F265" s="13">
        <v>15</v>
      </c>
      <c r="G265" s="13">
        <v>3</v>
      </c>
      <c r="H265" s="121">
        <f t="shared" si="50"/>
        <v>0.04622769732530488</v>
      </c>
      <c r="I265" s="123">
        <f t="shared" si="51"/>
        <v>0.0018516542886627648</v>
      </c>
      <c r="J265" s="14">
        <v>0.40800000000000003</v>
      </c>
      <c r="K265" s="25">
        <f t="shared" si="52"/>
        <v>13.903156595688387</v>
      </c>
      <c r="L265" s="60"/>
      <c r="M265" s="60"/>
      <c r="N265" s="60"/>
      <c r="O265" s="249"/>
      <c r="P265" s="295"/>
      <c r="Q265" s="249"/>
      <c r="R265" s="249"/>
      <c r="S265" s="87"/>
    </row>
    <row r="266" spans="2:19" ht="33" customHeight="1">
      <c r="B266" s="39">
        <f t="shared" si="53"/>
        <v>183</v>
      </c>
      <c r="C266" s="15" t="s">
        <v>271</v>
      </c>
      <c r="D266" s="265">
        <v>90</v>
      </c>
      <c r="E266" s="14">
        <v>0.8140000000000001</v>
      </c>
      <c r="F266" s="13">
        <v>10</v>
      </c>
      <c r="G266" s="13">
        <v>4</v>
      </c>
      <c r="H266" s="121">
        <f t="shared" si="50"/>
        <v>0.04846083260551543</v>
      </c>
      <c r="I266" s="123">
        <f t="shared" si="51"/>
        <v>0.003203755135287525</v>
      </c>
      <c r="J266" s="14">
        <v>0.34</v>
      </c>
      <c r="K266" s="25">
        <f t="shared" si="52"/>
        <v>20.046177811945956</v>
      </c>
      <c r="L266" s="60"/>
      <c r="M266" s="60"/>
      <c r="N266" s="60"/>
      <c r="O266" s="249"/>
      <c r="P266" s="295"/>
      <c r="Q266" s="301"/>
      <c r="R266" s="249"/>
      <c r="S266" s="87"/>
    </row>
    <row r="267" spans="2:19" ht="18" customHeight="1">
      <c r="B267" s="39">
        <f t="shared" si="53"/>
        <v>184</v>
      </c>
      <c r="C267" s="15" t="s">
        <v>272</v>
      </c>
      <c r="D267" s="265">
        <v>1325</v>
      </c>
      <c r="E267" s="14">
        <v>0.442</v>
      </c>
      <c r="F267" s="13">
        <v>15</v>
      </c>
      <c r="G267" s="13">
        <v>6</v>
      </c>
      <c r="H267" s="121">
        <f t="shared" si="50"/>
        <v>0.05583905443325486</v>
      </c>
      <c r="I267" s="123">
        <f t="shared" si="51"/>
        <v>0.02879047574217459</v>
      </c>
      <c r="J267" s="14">
        <v>0.40800000000000003</v>
      </c>
      <c r="K267" s="25">
        <f t="shared" si="52"/>
        <v>216.17344833678206</v>
      </c>
      <c r="L267" s="60"/>
      <c r="M267" s="60"/>
      <c r="N267" s="60"/>
      <c r="O267" s="249"/>
      <c r="P267" s="295"/>
      <c r="Q267" s="249"/>
      <c r="R267" s="249"/>
      <c r="S267" s="87"/>
    </row>
    <row r="268" spans="2:19" ht="30" customHeight="1">
      <c r="B268" s="39">
        <f t="shared" si="53"/>
        <v>185</v>
      </c>
      <c r="C268" s="15" t="s">
        <v>273</v>
      </c>
      <c r="D268" s="265">
        <v>339</v>
      </c>
      <c r="E268" s="14">
        <v>0.5</v>
      </c>
      <c r="F268" s="13">
        <v>18</v>
      </c>
      <c r="G268" s="13">
        <v>3</v>
      </c>
      <c r="H268" s="121">
        <f t="shared" si="50"/>
        <v>0.046771433699527305</v>
      </c>
      <c r="I268" s="123">
        <f t="shared" si="51"/>
        <v>0.008777351188857096</v>
      </c>
      <c r="J268" s="14">
        <v>0.443</v>
      </c>
      <c r="K268" s="25">
        <f t="shared" si="52"/>
        <v>71.5583877836573</v>
      </c>
      <c r="L268" s="60"/>
      <c r="M268" s="60"/>
      <c r="N268" s="60"/>
      <c r="O268" s="249"/>
      <c r="P268" s="295"/>
      <c r="Q268" s="249"/>
      <c r="R268" s="249"/>
      <c r="S268" s="87"/>
    </row>
    <row r="269" spans="2:19" ht="15.75" customHeight="1">
      <c r="B269" s="39">
        <f t="shared" si="53"/>
        <v>186</v>
      </c>
      <c r="C269" s="26" t="s">
        <v>274</v>
      </c>
      <c r="D269" s="265">
        <v>415</v>
      </c>
      <c r="E269" s="14">
        <v>0.5</v>
      </c>
      <c r="F269" s="13">
        <v>18</v>
      </c>
      <c r="G269" s="13">
        <v>6</v>
      </c>
      <c r="H269" s="121">
        <f t="shared" si="50"/>
        <v>0.0567374128826699</v>
      </c>
      <c r="I269" s="123">
        <f t="shared" si="51"/>
        <v>0.010847435961675929</v>
      </c>
      <c r="J269" s="14">
        <v>0.443</v>
      </c>
      <c r="K269" s="25">
        <f t="shared" si="52"/>
        <v>88.43499733603211</v>
      </c>
      <c r="L269" s="60"/>
      <c r="M269" s="60"/>
      <c r="N269" s="60"/>
      <c r="O269" s="249"/>
      <c r="P269" s="295"/>
      <c r="Q269" s="249"/>
      <c r="R269" s="249"/>
      <c r="S269" s="87"/>
    </row>
    <row r="270" spans="2:19" ht="21.75" customHeight="1">
      <c r="B270" s="39">
        <f t="shared" si="53"/>
        <v>187</v>
      </c>
      <c r="C270" s="15" t="s">
        <v>275</v>
      </c>
      <c r="D270" s="265">
        <v>1818</v>
      </c>
      <c r="E270" s="14">
        <v>0.442</v>
      </c>
      <c r="F270" s="13">
        <v>15</v>
      </c>
      <c r="G270" s="13">
        <v>4.8</v>
      </c>
      <c r="H270" s="121">
        <f t="shared" si="50"/>
        <v>0.0522072791859526</v>
      </c>
      <c r="I270" s="123">
        <f t="shared" si="51"/>
        <v>0.03936682791650596</v>
      </c>
      <c r="J270" s="14">
        <v>0.40800000000000003</v>
      </c>
      <c r="K270" s="25">
        <f t="shared" si="52"/>
        <v>295.58604786532135</v>
      </c>
      <c r="L270" s="60"/>
      <c r="M270" s="60"/>
      <c r="N270" s="60"/>
      <c r="O270" s="249"/>
      <c r="P270" s="295"/>
      <c r="Q270" s="249"/>
      <c r="R270" s="249"/>
      <c r="S270" s="87"/>
    </row>
    <row r="271" spans="2:18" s="78" customFormat="1" ht="19.5" customHeight="1">
      <c r="B271" s="51"/>
      <c r="C271" s="567" t="s">
        <v>166</v>
      </c>
      <c r="D271" s="567"/>
      <c r="E271" s="567"/>
      <c r="F271" s="567"/>
      <c r="G271" s="79"/>
      <c r="H271" s="80"/>
      <c r="I271" s="74">
        <f>SUM(I272:I280)</f>
        <v>0.09081056316001418</v>
      </c>
      <c r="J271" s="81"/>
      <c r="K271" s="75">
        <f>SUM(K272:K280)</f>
        <v>707.3729221610356</v>
      </c>
      <c r="L271" s="76"/>
      <c r="M271" s="76"/>
      <c r="N271" s="76"/>
      <c r="O271" s="82"/>
      <c r="P271" s="82"/>
      <c r="Q271" s="82"/>
      <c r="R271" s="82"/>
    </row>
    <row r="272" spans="2:19" ht="18.75" customHeight="1">
      <c r="B272" s="39">
        <f>SUM(B270+1)</f>
        <v>188</v>
      </c>
      <c r="C272" s="15" t="s">
        <v>276</v>
      </c>
      <c r="D272" s="13">
        <v>399</v>
      </c>
      <c r="E272" s="14">
        <v>0.442</v>
      </c>
      <c r="F272" s="13">
        <v>15</v>
      </c>
      <c r="G272" s="13">
        <v>3</v>
      </c>
      <c r="H272" s="121">
        <f aca="true" t="shared" si="54" ref="H272:H280">0.01*SQRT(2*9.81*G272*(1-(273-33)/(273+F272))+11.56)</f>
        <v>0.04622769732530488</v>
      </c>
      <c r="I272" s="123">
        <f aca="true" t="shared" si="55" ref="I272:I280">0.97*D272*E272*(1+H272)*(F272+33)/1000000</f>
        <v>0.00859081466484236</v>
      </c>
      <c r="J272" s="14">
        <v>0.40800000000000003</v>
      </c>
      <c r="K272" s="25">
        <f aca="true" t="shared" si="56" ref="K272:K280">I272*J272*24*213*3.6</f>
        <v>64.50418001953099</v>
      </c>
      <c r="L272" s="60"/>
      <c r="M272" s="60"/>
      <c r="N272" s="60"/>
      <c r="O272" s="249"/>
      <c r="P272" s="295"/>
      <c r="Q272" s="249"/>
      <c r="R272" s="249"/>
      <c r="S272" s="87"/>
    </row>
    <row r="273" spans="2:19" ht="19.5" customHeight="1">
      <c r="B273" s="39">
        <f aca="true" t="shared" si="57" ref="B273:B280">SUM(B272+1)</f>
        <v>189</v>
      </c>
      <c r="C273" s="15" t="s">
        <v>277</v>
      </c>
      <c r="D273" s="13">
        <v>197</v>
      </c>
      <c r="E273" s="14">
        <v>0.5</v>
      </c>
      <c r="F273" s="13">
        <v>18</v>
      </c>
      <c r="G273" s="13">
        <v>14.3</v>
      </c>
      <c r="H273" s="121">
        <f t="shared" si="54"/>
        <v>0.07793032838679835</v>
      </c>
      <c r="I273" s="123">
        <f t="shared" si="55"/>
        <v>0.005252533514511549</v>
      </c>
      <c r="J273" s="14">
        <v>0.443</v>
      </c>
      <c r="K273" s="25">
        <f t="shared" si="56"/>
        <v>42.82189717499671</v>
      </c>
      <c r="L273" s="60"/>
      <c r="M273" s="60"/>
      <c r="N273" s="60"/>
      <c r="O273" s="249"/>
      <c r="P273" s="295"/>
      <c r="Q273" s="249"/>
      <c r="R273" s="249"/>
      <c r="S273" s="87"/>
    </row>
    <row r="274" spans="2:19" ht="29.25" customHeight="1">
      <c r="B274" s="39">
        <f t="shared" si="57"/>
        <v>190</v>
      </c>
      <c r="C274" s="15" t="s">
        <v>278</v>
      </c>
      <c r="D274" s="13">
        <v>545</v>
      </c>
      <c r="E274" s="14">
        <v>0.5</v>
      </c>
      <c r="F274" s="13">
        <v>18</v>
      </c>
      <c r="G274" s="13">
        <v>14.3</v>
      </c>
      <c r="H274" s="121">
        <f t="shared" si="54"/>
        <v>0.07793032838679835</v>
      </c>
      <c r="I274" s="123">
        <f t="shared" si="55"/>
        <v>0.014531120636592863</v>
      </c>
      <c r="J274" s="14">
        <v>0.443</v>
      </c>
      <c r="K274" s="25">
        <f t="shared" si="56"/>
        <v>118.46666984961021</v>
      </c>
      <c r="L274" s="60"/>
      <c r="M274" s="60"/>
      <c r="N274" s="60"/>
      <c r="O274" s="249"/>
      <c r="P274" s="295"/>
      <c r="Q274" s="249"/>
      <c r="R274" s="249"/>
      <c r="S274" s="87"/>
    </row>
    <row r="275" spans="2:19" ht="18.75" customHeight="1">
      <c r="B275" s="39">
        <f t="shared" si="57"/>
        <v>191</v>
      </c>
      <c r="C275" s="15" t="s">
        <v>279</v>
      </c>
      <c r="D275" s="13">
        <v>63</v>
      </c>
      <c r="E275" s="14">
        <v>0.5</v>
      </c>
      <c r="F275" s="13">
        <v>18</v>
      </c>
      <c r="G275" s="13">
        <v>14.3</v>
      </c>
      <c r="H275" s="121">
        <f t="shared" si="54"/>
        <v>0.07793032838679835</v>
      </c>
      <c r="I275" s="123">
        <f t="shared" si="55"/>
        <v>0.00167974422037679</v>
      </c>
      <c r="J275" s="14">
        <v>0.443</v>
      </c>
      <c r="K275" s="25">
        <f t="shared" si="56"/>
        <v>13.694312294542097</v>
      </c>
      <c r="L275" s="60"/>
      <c r="M275" s="60"/>
      <c r="N275" s="60"/>
      <c r="O275" s="249"/>
      <c r="P275" s="295"/>
      <c r="Q275" s="249"/>
      <c r="R275" s="249"/>
      <c r="S275" s="87"/>
    </row>
    <row r="276" spans="2:19" ht="18.75" customHeight="1">
      <c r="B276" s="39">
        <f t="shared" si="57"/>
        <v>192</v>
      </c>
      <c r="C276" s="15" t="s">
        <v>280</v>
      </c>
      <c r="D276" s="13">
        <v>407</v>
      </c>
      <c r="E276" s="14">
        <v>0.5</v>
      </c>
      <c r="F276" s="13">
        <v>18</v>
      </c>
      <c r="G276" s="13">
        <v>14.3</v>
      </c>
      <c r="H276" s="121">
        <f t="shared" si="54"/>
        <v>0.07793032838679835</v>
      </c>
      <c r="I276" s="123">
        <f t="shared" si="55"/>
        <v>0.010851680915767513</v>
      </c>
      <c r="J276" s="14">
        <v>0.443</v>
      </c>
      <c r="K276" s="25">
        <f t="shared" si="56"/>
        <v>88.46960482347035</v>
      </c>
      <c r="L276" s="60"/>
      <c r="M276" s="60"/>
      <c r="N276" s="60"/>
      <c r="O276" s="249"/>
      <c r="P276" s="295"/>
      <c r="Q276" s="249"/>
      <c r="R276" s="249"/>
      <c r="S276" s="87"/>
    </row>
    <row r="277" spans="2:19" ht="20.25" customHeight="1">
      <c r="B277" s="39">
        <f t="shared" si="57"/>
        <v>193</v>
      </c>
      <c r="C277" s="15" t="s">
        <v>281</v>
      </c>
      <c r="D277" s="13">
        <v>135</v>
      </c>
      <c r="E277" s="14">
        <v>0.5</v>
      </c>
      <c r="F277" s="13">
        <v>18</v>
      </c>
      <c r="G277" s="13">
        <v>14.3</v>
      </c>
      <c r="H277" s="121">
        <f t="shared" si="54"/>
        <v>0.07793032838679835</v>
      </c>
      <c r="I277" s="123">
        <f t="shared" si="55"/>
        <v>0.003599451900807406</v>
      </c>
      <c r="J277" s="14">
        <v>0.443</v>
      </c>
      <c r="K277" s="25">
        <f t="shared" si="56"/>
        <v>29.344954916875917</v>
      </c>
      <c r="L277" s="60"/>
      <c r="M277" s="60"/>
      <c r="N277" s="60"/>
      <c r="O277" s="249"/>
      <c r="P277" s="295"/>
      <c r="Q277" s="249"/>
      <c r="R277" s="249"/>
      <c r="S277" s="87"/>
    </row>
    <row r="278" spans="2:19" ht="33" customHeight="1">
      <c r="B278" s="39">
        <f t="shared" si="57"/>
        <v>194</v>
      </c>
      <c r="C278" s="15" t="s">
        <v>282</v>
      </c>
      <c r="D278" s="13">
        <v>759</v>
      </c>
      <c r="E278" s="14">
        <v>0.442</v>
      </c>
      <c r="F278" s="13">
        <v>15</v>
      </c>
      <c r="G278" s="13">
        <v>4</v>
      </c>
      <c r="H278" s="121">
        <f t="shared" si="54"/>
        <v>0.04963869458396343</v>
      </c>
      <c r="I278" s="123">
        <f t="shared" si="55"/>
        <v>0.016395204925545106</v>
      </c>
      <c r="J278" s="14">
        <v>0.40800000000000003</v>
      </c>
      <c r="K278" s="25">
        <f t="shared" si="56"/>
        <v>123.10348799660302</v>
      </c>
      <c r="L278" s="60"/>
      <c r="M278" s="60"/>
      <c r="N278" s="60"/>
      <c r="O278" s="249"/>
      <c r="P278" s="295"/>
      <c r="Q278" s="249"/>
      <c r="R278" s="249"/>
      <c r="S278" s="87"/>
    </row>
    <row r="279" spans="2:19" ht="16.5" customHeight="1">
      <c r="B279" s="39">
        <f t="shared" si="57"/>
        <v>195</v>
      </c>
      <c r="C279" s="15" t="s">
        <v>283</v>
      </c>
      <c r="D279" s="13">
        <v>1213</v>
      </c>
      <c r="E279" s="14">
        <v>0.442</v>
      </c>
      <c r="F279" s="13">
        <v>15</v>
      </c>
      <c r="G279" s="13">
        <v>4</v>
      </c>
      <c r="H279" s="121">
        <f t="shared" si="54"/>
        <v>0.04963869458396343</v>
      </c>
      <c r="I279" s="123">
        <f t="shared" si="55"/>
        <v>0.026202086396161017</v>
      </c>
      <c r="J279" s="14">
        <v>0.408</v>
      </c>
      <c r="K279" s="25">
        <f t="shared" si="56"/>
        <v>196.7385124372588</v>
      </c>
      <c r="L279" s="60"/>
      <c r="M279" s="60"/>
      <c r="N279" s="60"/>
      <c r="O279" s="249"/>
      <c r="P279" s="295"/>
      <c r="Q279" s="249"/>
      <c r="R279" s="249"/>
      <c r="S279" s="87"/>
    </row>
    <row r="280" spans="2:19" ht="19.5" customHeight="1">
      <c r="B280" s="39">
        <f t="shared" si="57"/>
        <v>196</v>
      </c>
      <c r="C280" s="15" t="s">
        <v>284</v>
      </c>
      <c r="D280" s="13">
        <v>162</v>
      </c>
      <c r="E280" s="14">
        <v>0.442</v>
      </c>
      <c r="F280" s="13">
        <v>18</v>
      </c>
      <c r="G280" s="13">
        <v>3</v>
      </c>
      <c r="H280" s="121">
        <f t="shared" si="54"/>
        <v>0.046771433699527305</v>
      </c>
      <c r="I280" s="123">
        <f t="shared" si="55"/>
        <v>0.0037079259854095785</v>
      </c>
      <c r="J280" s="14">
        <v>0.443</v>
      </c>
      <c r="K280" s="25">
        <f t="shared" si="56"/>
        <v>30.229302648147474</v>
      </c>
      <c r="L280" s="60"/>
      <c r="M280" s="60"/>
      <c r="N280" s="60"/>
      <c r="O280" s="249"/>
      <c r="P280" s="295"/>
      <c r="Q280" s="249"/>
      <c r="R280" s="249"/>
      <c r="S280" s="87"/>
    </row>
    <row r="281" spans="2:19" s="50" customFormat="1" ht="15">
      <c r="B281" s="51"/>
      <c r="C281" s="567" t="s">
        <v>21</v>
      </c>
      <c r="D281" s="567"/>
      <c r="E281" s="567"/>
      <c r="F281" s="567"/>
      <c r="G281" s="256"/>
      <c r="H281" s="257"/>
      <c r="I281" s="258">
        <f>SUM(I282:I285)</f>
        <v>0.2631136029480624</v>
      </c>
      <c r="J281" s="259"/>
      <c r="K281" s="260">
        <f>SUM(K282:K285)</f>
        <v>1862.8103779408093</v>
      </c>
      <c r="L281" s="294"/>
      <c r="M281" s="294"/>
      <c r="N281" s="294"/>
      <c r="O281" s="82"/>
      <c r="P281" s="82"/>
      <c r="Q281" s="82"/>
      <c r="R281" s="82"/>
      <c r="S281" s="78"/>
    </row>
    <row r="282" spans="2:19" ht="56.25" customHeight="1">
      <c r="B282" s="39">
        <f>SUM(B280+1)</f>
        <v>197</v>
      </c>
      <c r="C282" s="15" t="s">
        <v>285</v>
      </c>
      <c r="D282" s="13">
        <v>4139</v>
      </c>
      <c r="E282" s="14">
        <v>0.5</v>
      </c>
      <c r="F282" s="13">
        <v>18</v>
      </c>
      <c r="G282" s="13">
        <v>6</v>
      </c>
      <c r="H282" s="121">
        <f>0.01*SQRT(2*9.81*G282*(1-(273-33)/(273+F282))+11.56)</f>
        <v>0.0567374128826699</v>
      </c>
      <c r="I282" s="123">
        <f>0.97*D282*E282*(1+H282)*(F282+33)/1000000</f>
        <v>0.1081868372177751</v>
      </c>
      <c r="J282" s="14">
        <v>0.443</v>
      </c>
      <c r="K282" s="25">
        <f>I282*J282*24*213*3.6</f>
        <v>882.0059131899682</v>
      </c>
      <c r="L282" s="60"/>
      <c r="M282" s="60"/>
      <c r="N282" s="60"/>
      <c r="O282" s="249"/>
      <c r="P282" s="295"/>
      <c r="Q282" s="249"/>
      <c r="R282" s="249"/>
      <c r="S282" s="87"/>
    </row>
    <row r="283" spans="2:19" ht="81" customHeight="1">
      <c r="B283" s="39">
        <f>SUM(B282+1)</f>
        <v>198</v>
      </c>
      <c r="C283" s="15" t="s">
        <v>286</v>
      </c>
      <c r="D283" s="13">
        <v>1480</v>
      </c>
      <c r="E283" s="14">
        <v>0.8140000000000001</v>
      </c>
      <c r="F283" s="13">
        <v>10</v>
      </c>
      <c r="G283" s="13">
        <v>6</v>
      </c>
      <c r="H283" s="121">
        <f>0.01*SQRT(2*9.81*G283*(1-(273-33)/(273+F283))+11.56)</f>
        <v>0.05426489146059063</v>
      </c>
      <c r="I283" s="123">
        <f>0.97*D283*E283*(1+H283)*(F283+33)/1000000</f>
        <v>0.0529756207416852</v>
      </c>
      <c r="J283" s="14">
        <v>0.34</v>
      </c>
      <c r="K283" s="25">
        <f>I283*J283*24*213*3.6</f>
        <v>331.47312083534956</v>
      </c>
      <c r="L283" s="60"/>
      <c r="M283" s="60"/>
      <c r="N283" s="60"/>
      <c r="O283" s="249"/>
      <c r="P283" s="295"/>
      <c r="Q283" s="249"/>
      <c r="R283" s="249"/>
      <c r="S283" s="87"/>
    </row>
    <row r="284" spans="2:19" ht="82.5" customHeight="1">
      <c r="B284" s="39">
        <f>SUM(B283+1)</f>
        <v>199</v>
      </c>
      <c r="C284" s="15" t="s">
        <v>286</v>
      </c>
      <c r="D284" s="13">
        <v>3312</v>
      </c>
      <c r="E284" s="14">
        <v>0.64</v>
      </c>
      <c r="F284" s="13">
        <v>10</v>
      </c>
      <c r="G284" s="13">
        <v>4.5</v>
      </c>
      <c r="H284" s="121">
        <f>0.01*SQRT(2*9.81*G284*(1-(273-33)/(273+F284))+11.56)</f>
        <v>0.049975082130220276</v>
      </c>
      <c r="I284" s="123">
        <f>0.97*D284*E284*(1+H284)*(F284+33)/1000000</f>
        <v>0.09283024240496494</v>
      </c>
      <c r="J284" s="14">
        <v>0.34</v>
      </c>
      <c r="K284" s="25">
        <f>I284*J284*24*213*3.6</f>
        <v>580.8469957891974</v>
      </c>
      <c r="L284" s="60"/>
      <c r="M284" s="60"/>
      <c r="N284" s="60"/>
      <c r="O284" s="249"/>
      <c r="P284" s="295"/>
      <c r="Q284" s="249"/>
      <c r="R284" s="249"/>
      <c r="S284" s="87"/>
    </row>
    <row r="285" spans="2:19" ht="85.5" customHeight="1">
      <c r="B285" s="39">
        <f>SUM(B284+1)</f>
        <v>200</v>
      </c>
      <c r="C285" s="15" t="s">
        <v>287</v>
      </c>
      <c r="D285" s="13">
        <v>124</v>
      </c>
      <c r="E285" s="14">
        <v>1.51</v>
      </c>
      <c r="F285" s="13">
        <v>15</v>
      </c>
      <c r="G285" s="13">
        <v>3</v>
      </c>
      <c r="H285" s="121">
        <f>0.01*SQRT(2*9.81*G285*(1-(273-33)/(273+F285))+11.56)</f>
        <v>0.04622769732530488</v>
      </c>
      <c r="I285" s="123">
        <f>0.97*D285*E285*(1+H285)*(F285+33)/1000000</f>
        <v>0.009120902583637172</v>
      </c>
      <c r="J285" s="14">
        <v>0.40800000000000003</v>
      </c>
      <c r="K285" s="25">
        <f>I285*J285*24*213*3.6</f>
        <v>68.48434812629418</v>
      </c>
      <c r="L285" s="60"/>
      <c r="M285" s="60"/>
      <c r="N285" s="60"/>
      <c r="O285" s="249"/>
      <c r="P285" s="295"/>
      <c r="Q285" s="249"/>
      <c r="R285" s="249"/>
      <c r="S285" s="87"/>
    </row>
    <row r="286" spans="2:19" s="50" customFormat="1" ht="21.75" customHeight="1">
      <c r="B286" s="61"/>
      <c r="C286" s="570" t="s">
        <v>288</v>
      </c>
      <c r="D286" s="570"/>
      <c r="E286" s="570"/>
      <c r="F286" s="570"/>
      <c r="G286" s="79"/>
      <c r="H286" s="80"/>
      <c r="I286" s="74">
        <f>SUM(I287:I291)</f>
        <v>0.1116635280723228</v>
      </c>
      <c r="J286" s="81"/>
      <c r="K286" s="75">
        <f>SUM(K287:K291)</f>
        <v>780.2644590455386</v>
      </c>
      <c r="L286" s="76"/>
      <c r="M286" s="76"/>
      <c r="N286" s="76"/>
      <c r="O286" s="82"/>
      <c r="P286" s="82"/>
      <c r="Q286" s="82"/>
      <c r="R286" s="82"/>
      <c r="S286" s="78"/>
    </row>
    <row r="287" spans="2:19" ht="18" customHeight="1">
      <c r="B287" s="39">
        <f>SUM(B285+1)</f>
        <v>201</v>
      </c>
      <c r="C287" s="15" t="s">
        <v>289</v>
      </c>
      <c r="D287" s="13">
        <v>1127</v>
      </c>
      <c r="E287" s="13">
        <v>0.442</v>
      </c>
      <c r="F287" s="13">
        <v>15</v>
      </c>
      <c r="G287" s="13">
        <v>3.5</v>
      </c>
      <c r="H287" s="121">
        <f>0.01*SQRT(2*9.81*G287*(1-(273-33)/(273+F287))+11.56)</f>
        <v>0.04796352781020178</v>
      </c>
      <c r="I287" s="14">
        <f>0.97*D287*E287*(1+H287)*(F287+33)/1000000</f>
        <v>0.02430554285008036</v>
      </c>
      <c r="J287" s="14">
        <v>0.40800000000000003</v>
      </c>
      <c r="K287" s="25">
        <f>I287*J287*24*213*3.6</f>
        <v>182.49830460086838</v>
      </c>
      <c r="L287" s="60"/>
      <c r="M287" s="60"/>
      <c r="N287" s="60"/>
      <c r="O287" s="249"/>
      <c r="P287" s="295"/>
      <c r="Q287" s="249"/>
      <c r="R287" s="249"/>
      <c r="S287" s="87"/>
    </row>
    <row r="288" spans="2:19" ht="20.25" customHeight="1">
      <c r="B288" s="39">
        <f>SUM(B287+1)</f>
        <v>202</v>
      </c>
      <c r="C288" s="282" t="s">
        <v>290</v>
      </c>
      <c r="D288" s="13">
        <v>1161</v>
      </c>
      <c r="E288" s="14">
        <v>0.442</v>
      </c>
      <c r="F288" s="13">
        <v>15</v>
      </c>
      <c r="G288" s="13">
        <v>3</v>
      </c>
      <c r="H288" s="121">
        <f>0.01*SQRT(2*9.81*G288*(1-(273-33)/(273+F288))+11.56)</f>
        <v>0.04622769732530488</v>
      </c>
      <c r="I288" s="14">
        <f>0.97*D288*E288*(1+H288)*(F288+33)/1000000</f>
        <v>0.02499733289694733</v>
      </c>
      <c r="J288" s="14">
        <v>0.40800000000000003</v>
      </c>
      <c r="K288" s="25">
        <f>I288*J288*24*213*3.6</f>
        <v>187.69261404179326</v>
      </c>
      <c r="L288" s="60"/>
      <c r="M288" s="60"/>
      <c r="N288" s="60"/>
      <c r="O288" s="249"/>
      <c r="P288" s="295"/>
      <c r="Q288" s="249"/>
      <c r="R288" s="249"/>
      <c r="S288" s="87"/>
    </row>
    <row r="289" spans="1:19" ht="30.75" customHeight="1">
      <c r="A289" t="s">
        <v>291</v>
      </c>
      <c r="B289" s="39">
        <f>SUM(B288+1)</f>
        <v>203</v>
      </c>
      <c r="C289" s="15" t="s">
        <v>292</v>
      </c>
      <c r="D289" s="13">
        <v>403</v>
      </c>
      <c r="E289" s="14">
        <v>0.5</v>
      </c>
      <c r="F289" s="13">
        <v>18</v>
      </c>
      <c r="G289" s="36">
        <v>4.5</v>
      </c>
      <c r="H289" s="121">
        <f>0.01*SQRT(2*9.81*G289*(1-(273-33)/(273+F289))+11.56)</f>
        <v>0.051993754581333304</v>
      </c>
      <c r="I289" s="14">
        <f>0.97*D289*E289*(1+H289)*(F289+33)/1000000</f>
        <v>0.010486489404386418</v>
      </c>
      <c r="J289" s="14">
        <v>0.443</v>
      </c>
      <c r="K289" s="25">
        <f>I289*J289*24*213*3.6</f>
        <v>85.49233808041424</v>
      </c>
      <c r="L289" s="60"/>
      <c r="M289" s="60"/>
      <c r="N289" s="60"/>
      <c r="O289" s="249"/>
      <c r="P289" s="295"/>
      <c r="Q289" s="249"/>
      <c r="R289" s="249"/>
      <c r="S289" s="87"/>
    </row>
    <row r="290" spans="2:19" ht="16.5" customHeight="1">
      <c r="B290" s="39">
        <f>SUM(B289+1)</f>
        <v>204</v>
      </c>
      <c r="C290" s="15" t="s">
        <v>293</v>
      </c>
      <c r="D290" s="13">
        <v>625</v>
      </c>
      <c r="E290" s="14">
        <v>0.814</v>
      </c>
      <c r="F290" s="13">
        <v>10</v>
      </c>
      <c r="G290" s="36">
        <v>7</v>
      </c>
      <c r="H290" s="121">
        <f>0.01*SQRT(2*9.81*G290*(1-(273-33)/(273+F290))+11.56)</f>
        <v>0.05694551360234297</v>
      </c>
      <c r="I290" s="14">
        <f>0.97*D290*E290*(1+H290)*(F290+33)/1000000</f>
        <v>0.022428344163184954</v>
      </c>
      <c r="J290" s="14">
        <v>0.34</v>
      </c>
      <c r="K290" s="25">
        <f>I290*J290*24*213*3.6</f>
        <v>140.33612312333466</v>
      </c>
      <c r="L290" s="60"/>
      <c r="M290" s="60"/>
      <c r="N290" s="60"/>
      <c r="O290" s="249"/>
      <c r="P290" s="295"/>
      <c r="Q290" s="249"/>
      <c r="R290" s="249"/>
      <c r="S290" s="87"/>
    </row>
    <row r="291" spans="2:19" ht="16.5" customHeight="1">
      <c r="B291" s="39">
        <f>SUM(B290+1)</f>
        <v>205</v>
      </c>
      <c r="C291" s="15" t="s">
        <v>293</v>
      </c>
      <c r="D291" s="13">
        <v>826</v>
      </c>
      <c r="E291" s="14">
        <v>0.814</v>
      </c>
      <c r="F291" s="13">
        <v>10</v>
      </c>
      <c r="G291" s="36">
        <v>4.5</v>
      </c>
      <c r="H291" s="121">
        <f>0.01*SQRT(2*9.81*G291*(1-(273-33)/(273+F291))+11.56)</f>
        <v>0.049975082130220276</v>
      </c>
      <c r="I291" s="14">
        <f>0.97*D291*E291*(1+H291)*(F291+33)/1000000</f>
        <v>0.02944581875772374</v>
      </c>
      <c r="J291" s="14">
        <v>0.34</v>
      </c>
      <c r="K291" s="25">
        <f>I291*J291*24*213*3.6</f>
        <v>184.24507919912816</v>
      </c>
      <c r="L291" s="60"/>
      <c r="M291" s="60"/>
      <c r="N291" s="60"/>
      <c r="O291" s="249"/>
      <c r="P291" s="295"/>
      <c r="Q291" s="249"/>
      <c r="R291" s="249"/>
      <c r="S291" s="87"/>
    </row>
    <row r="292" spans="2:19" ht="15">
      <c r="B292" s="61"/>
      <c r="C292" s="570" t="s">
        <v>294</v>
      </c>
      <c r="D292" s="570"/>
      <c r="E292" s="570"/>
      <c r="F292" s="570"/>
      <c r="G292" s="13"/>
      <c r="H292" s="283"/>
      <c r="I292" s="21">
        <f>SUM(I293)</f>
        <v>0.005933165641353382</v>
      </c>
      <c r="J292" s="14"/>
      <c r="K292" s="22">
        <f>SUM(K293)</f>
        <v>44.54920744382946</v>
      </c>
      <c r="L292" s="304"/>
      <c r="M292" s="304"/>
      <c r="N292" s="304"/>
      <c r="O292" s="249"/>
      <c r="P292" s="249"/>
      <c r="Q292" s="249"/>
      <c r="R292" s="249"/>
      <c r="S292" s="87"/>
    </row>
    <row r="293" spans="2:19" ht="22.5" customHeight="1">
      <c r="B293" s="39">
        <f>SUM(B291+1)</f>
        <v>206</v>
      </c>
      <c r="C293" s="15" t="s">
        <v>295</v>
      </c>
      <c r="D293" s="13">
        <v>174</v>
      </c>
      <c r="E293" s="14">
        <v>0.7</v>
      </c>
      <c r="F293" s="13">
        <v>15</v>
      </c>
      <c r="G293" s="13">
        <v>3</v>
      </c>
      <c r="H293" s="121">
        <f>0.01*SQRT(2*9.81*G293*(1-(273-33)/(273+F293))+11.56)</f>
        <v>0.04622769732530488</v>
      </c>
      <c r="I293" s="123">
        <f>0.97*D293*E293*(1+H293)*(F293+33)/1000000</f>
        <v>0.005933165641353382</v>
      </c>
      <c r="J293" s="14">
        <v>0.40800000000000003</v>
      </c>
      <c r="K293" s="25">
        <f>I293*J293*24*213*3.6</f>
        <v>44.54920744382946</v>
      </c>
      <c r="L293" s="60"/>
      <c r="M293" s="60"/>
      <c r="N293" s="60"/>
      <c r="O293" s="249"/>
      <c r="P293" s="295"/>
      <c r="Q293" s="249"/>
      <c r="R293" s="249"/>
      <c r="S293" s="87"/>
    </row>
    <row r="294" spans="2:19" s="50" customFormat="1" ht="18.75" customHeight="1">
      <c r="B294" s="83"/>
      <c r="C294" s="570" t="s">
        <v>296</v>
      </c>
      <c r="D294" s="570"/>
      <c r="E294" s="570"/>
      <c r="F294" s="570"/>
      <c r="G294" s="79"/>
      <c r="H294" s="80"/>
      <c r="I294" s="74">
        <f>SUM(I295)</f>
        <v>0.00532339599691472</v>
      </c>
      <c r="J294" s="81"/>
      <c r="K294" s="75">
        <f>SUM(K295)</f>
        <v>39.97074865385176</v>
      </c>
      <c r="L294" s="76"/>
      <c r="M294" s="76"/>
      <c r="N294" s="76"/>
      <c r="O294" s="82"/>
      <c r="P294" s="295"/>
      <c r="Q294" s="82"/>
      <c r="R294" s="82"/>
      <c r="S294" s="78"/>
    </row>
    <row r="295" spans="2:19" ht="33" customHeight="1">
      <c r="B295" s="39">
        <f>SUM(B293+1)</f>
        <v>207</v>
      </c>
      <c r="C295" s="15" t="s">
        <v>297</v>
      </c>
      <c r="D295" s="13">
        <v>150</v>
      </c>
      <c r="E295" s="14">
        <v>0.814</v>
      </c>
      <c r="F295" s="13">
        <v>10</v>
      </c>
      <c r="G295" s="13">
        <v>3</v>
      </c>
      <c r="H295" s="121">
        <f>0.01*SQRT(2*9.81*G295*(1-(273-33)/(273+F295))+11.56)</f>
        <v>0.04528067162283308</v>
      </c>
      <c r="I295" s="123">
        <f>0.97*D295*E295*(1+H295)*(F295+33)/1000000</f>
        <v>0.00532339599691472</v>
      </c>
      <c r="J295" s="14">
        <v>0.40800000000000003</v>
      </c>
      <c r="K295" s="25">
        <f>I295*J295*24*213*3.6</f>
        <v>39.97074865385176</v>
      </c>
      <c r="L295" s="60"/>
      <c r="M295" s="60"/>
      <c r="N295" s="60"/>
      <c r="O295" s="249"/>
      <c r="P295" s="295"/>
      <c r="Q295" s="249"/>
      <c r="R295" s="249"/>
      <c r="S295" s="87"/>
    </row>
    <row r="296" spans="2:19" s="50" customFormat="1" ht="18.75" customHeight="1">
      <c r="B296" s="83"/>
      <c r="C296" s="570" t="s">
        <v>298</v>
      </c>
      <c r="D296" s="570"/>
      <c r="E296" s="570"/>
      <c r="F296" s="570"/>
      <c r="G296" s="79"/>
      <c r="H296" s="80"/>
      <c r="I296" s="74">
        <f>SUM(I297)</f>
        <v>0.0021315555183443456</v>
      </c>
      <c r="J296" s="81"/>
      <c r="K296" s="75">
        <f>SUM(K297)</f>
        <v>16.004796546199422</v>
      </c>
      <c r="L296" s="76"/>
      <c r="M296" s="76"/>
      <c r="N296" s="76"/>
      <c r="O296" s="82"/>
      <c r="P296" s="295"/>
      <c r="Q296" s="82"/>
      <c r="R296" s="82"/>
      <c r="S296" s="78"/>
    </row>
    <row r="297" spans="2:19" ht="33" customHeight="1">
      <c r="B297" s="39">
        <f>SUM(B295+1)</f>
        <v>208</v>
      </c>
      <c r="C297" s="15" t="s">
        <v>299</v>
      </c>
      <c r="D297" s="13">
        <v>99</v>
      </c>
      <c r="E297" s="14">
        <v>0.442</v>
      </c>
      <c r="F297" s="13">
        <v>15</v>
      </c>
      <c r="G297" s="13">
        <v>3</v>
      </c>
      <c r="H297" s="307">
        <f>0.01*SQRT(2*9.81*G297*(1-(273-33)/(273+F297))+11.56)</f>
        <v>0.04622769732530488</v>
      </c>
      <c r="I297" s="308">
        <f>0.97*D297*E297*(1+H297)*(F297+33)/1000000</f>
        <v>0.0021315555183443456</v>
      </c>
      <c r="J297" s="309">
        <v>0.40800000000000003</v>
      </c>
      <c r="K297" s="310">
        <f>I297*J297*24*213*3.6</f>
        <v>16.004796546199422</v>
      </c>
      <c r="L297" s="60"/>
      <c r="M297" s="60"/>
      <c r="N297" s="60"/>
      <c r="O297" s="249"/>
      <c r="P297" s="295"/>
      <c r="Q297" s="249"/>
      <c r="R297" s="249"/>
      <c r="S297" s="87"/>
    </row>
    <row r="298" spans="2:19" ht="29.25" customHeight="1">
      <c r="B298" s="574" t="s">
        <v>300</v>
      </c>
      <c r="C298" s="574"/>
      <c r="D298" s="574"/>
      <c r="E298" s="574"/>
      <c r="F298" s="574"/>
      <c r="G298" s="306"/>
      <c r="H298" s="311"/>
      <c r="I298" s="312">
        <f>SUM(I14+I132+I142+I147+I150+I155+I171+I176+I181+I185+I202+I211+I226)</f>
        <v>16.11373018021079</v>
      </c>
      <c r="J298" s="313"/>
      <c r="K298" s="314">
        <f>SUM(K14+K132+K142+K147+K150+K155+K171+K176+K181+K185+K202+K211+K226)</f>
        <v>132729.2904987308</v>
      </c>
      <c r="L298" s="305"/>
      <c r="M298" s="305"/>
      <c r="N298" s="305"/>
      <c r="O298" s="249"/>
      <c r="P298" s="249"/>
      <c r="Q298" s="249"/>
      <c r="R298" s="249"/>
      <c r="S298" s="87"/>
    </row>
    <row r="299" spans="4:18" ht="15.75" customHeight="1">
      <c r="D299" s="88"/>
      <c r="E299" s="87"/>
      <c r="F299" s="87"/>
      <c r="H299" s="101"/>
      <c r="I299" s="575"/>
      <c r="J299" s="575"/>
      <c r="K299" s="46"/>
      <c r="L299" s="84"/>
      <c r="M299" s="85"/>
      <c r="N299" s="86"/>
      <c r="O299" s="576"/>
      <c r="P299" s="576"/>
      <c r="Q299" s="576"/>
      <c r="R299" s="576"/>
    </row>
    <row r="300" spans="4:29" ht="15.75" customHeight="1">
      <c r="D300" s="23"/>
      <c r="H300" s="285"/>
      <c r="I300" s="582"/>
      <c r="J300" s="582"/>
      <c r="K300" s="46"/>
      <c r="L300" s="84"/>
      <c r="M300" s="89"/>
      <c r="N300" s="90"/>
      <c r="O300" s="156"/>
      <c r="P300" s="156"/>
      <c r="Q300" s="156"/>
      <c r="R300" s="156"/>
      <c r="S300" s="576" t="s">
        <v>725</v>
      </c>
      <c r="T300" s="576"/>
      <c r="U300" s="576"/>
      <c r="V300" s="576"/>
      <c r="W300" s="576"/>
      <c r="X300" s="576"/>
      <c r="Y300" s="576"/>
      <c r="Z300" s="576"/>
      <c r="AA300" s="576"/>
      <c r="AB300" s="576"/>
      <c r="AC300" s="576"/>
    </row>
    <row r="301" spans="4:29" ht="15.75">
      <c r="D301" s="23"/>
      <c r="H301" s="94"/>
      <c r="I301" s="582"/>
      <c r="J301" s="582"/>
      <c r="K301" s="46"/>
      <c r="L301" s="84"/>
      <c r="M301" s="91"/>
      <c r="N301" s="90"/>
      <c r="O301" s="92"/>
      <c r="P301" s="93"/>
      <c r="Q301" s="93"/>
      <c r="R301" s="9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4:29" ht="20.25">
      <c r="D302" s="23"/>
      <c r="H302" s="94"/>
      <c r="I302" s="580"/>
      <c r="J302" s="580"/>
      <c r="K302" s="95"/>
      <c r="L302" s="95"/>
      <c r="O302" s="92"/>
      <c r="P302" s="96"/>
      <c r="Q302" s="93"/>
      <c r="R302" s="93"/>
      <c r="S302" s="8" t="s">
        <v>30</v>
      </c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4:29" ht="27.75" customHeight="1">
      <c r="D303" s="23"/>
      <c r="H303" s="94"/>
      <c r="I303" s="583"/>
      <c r="J303" s="583"/>
      <c r="K303" s="97"/>
      <c r="L303" s="97"/>
      <c r="O303" s="92"/>
      <c r="P303" s="8"/>
      <c r="Q303" s="93"/>
      <c r="R303" s="93"/>
      <c r="S303" s="98" t="s">
        <v>31</v>
      </c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8:36" ht="15.75">
      <c r="H304" s="94"/>
      <c r="I304" s="577"/>
      <c r="J304" s="577"/>
      <c r="K304" s="99"/>
      <c r="L304" s="99"/>
      <c r="O304" s="92"/>
      <c r="P304" s="93"/>
      <c r="Q304" s="93"/>
      <c r="R304" s="9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157"/>
      <c r="AD304" s="157"/>
      <c r="AE304" s="157"/>
      <c r="AF304" s="157"/>
      <c r="AG304" s="157"/>
      <c r="AH304" s="157"/>
      <c r="AI304" s="157"/>
      <c r="AJ304" s="157"/>
    </row>
    <row r="305" spans="8:29" ht="20.25">
      <c r="H305" s="94"/>
      <c r="I305" s="578"/>
      <c r="J305" s="578"/>
      <c r="K305" s="100"/>
      <c r="L305" s="100"/>
      <c r="O305" s="92"/>
      <c r="P305" s="96"/>
      <c r="Q305" s="93"/>
      <c r="R305" s="93"/>
      <c r="S305" s="8" t="s">
        <v>32</v>
      </c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8:29" ht="24" customHeight="1">
      <c r="H306" s="94"/>
      <c r="I306" s="579"/>
      <c r="J306" s="579"/>
      <c r="K306" s="95"/>
      <c r="L306" s="95"/>
      <c r="O306" s="92"/>
      <c r="P306" s="93"/>
      <c r="Q306" s="93"/>
      <c r="R306" s="9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8:29" ht="20.25">
      <c r="H307" s="101"/>
      <c r="I307" s="580"/>
      <c r="J307" s="580"/>
      <c r="K307" s="95"/>
      <c r="L307" s="95"/>
      <c r="O307" s="92"/>
      <c r="P307" s="96"/>
      <c r="Q307" s="93"/>
      <c r="R307" s="93"/>
      <c r="S307" s="8" t="s">
        <v>302</v>
      </c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8:19" ht="18.75">
      <c r="H308" s="42"/>
      <c r="I308" s="120"/>
      <c r="J308" s="120"/>
      <c r="K308" s="95"/>
      <c r="L308" s="95"/>
      <c r="O308" s="102"/>
      <c r="P308" s="96"/>
      <c r="Q308" s="103"/>
      <c r="R308" s="103"/>
      <c r="S308" s="8" t="s">
        <v>34</v>
      </c>
    </row>
    <row r="309" spans="15:19" ht="20.25">
      <c r="O309" s="102"/>
      <c r="P309" s="96"/>
      <c r="Q309" s="103"/>
      <c r="R309" s="103"/>
      <c r="S309" s="8" t="s">
        <v>303</v>
      </c>
    </row>
    <row r="310" spans="15:19" ht="15.75">
      <c r="O310" s="102"/>
      <c r="P310" s="96"/>
      <c r="Q310" s="103"/>
      <c r="R310" s="103"/>
      <c r="S310" s="8"/>
    </row>
    <row r="311" spans="1:32" ht="44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O311" s="104"/>
      <c r="P311" s="104"/>
      <c r="Q311" s="104"/>
      <c r="R311" s="165" t="s">
        <v>304</v>
      </c>
      <c r="S311" s="165" t="s">
        <v>2</v>
      </c>
      <c r="T311" s="165" t="s">
        <v>35</v>
      </c>
      <c r="U311" s="165" t="s">
        <v>36</v>
      </c>
      <c r="V311" s="165" t="s">
        <v>37</v>
      </c>
      <c r="W311" s="165" t="s">
        <v>719</v>
      </c>
      <c r="X311" s="165" t="s">
        <v>720</v>
      </c>
      <c r="Y311" s="165" t="s">
        <v>40</v>
      </c>
      <c r="Z311" s="165" t="s">
        <v>721</v>
      </c>
      <c r="AA311" s="165" t="s">
        <v>722</v>
      </c>
      <c r="AB311" s="165" t="s">
        <v>723</v>
      </c>
      <c r="AC311" s="165" t="s">
        <v>724</v>
      </c>
      <c r="AD311" s="27"/>
      <c r="AE311" s="27"/>
      <c r="AF311" s="27"/>
    </row>
    <row r="312" spans="1:29" ht="12.75">
      <c r="A312" s="42"/>
      <c r="B312" s="315"/>
      <c r="C312" s="290"/>
      <c r="D312" s="316"/>
      <c r="E312" s="317"/>
      <c r="F312" s="316"/>
      <c r="G312" s="318"/>
      <c r="H312" s="28"/>
      <c r="I312" s="319"/>
      <c r="J312" s="320"/>
      <c r="K312" s="60"/>
      <c r="L312" s="42"/>
      <c r="O312" s="105"/>
      <c r="P312" s="105"/>
      <c r="Q312" s="105"/>
      <c r="R312" s="167"/>
      <c r="S312" s="167">
        <v>2</v>
      </c>
      <c r="T312" s="167">
        <v>3</v>
      </c>
      <c r="U312" s="167">
        <v>4</v>
      </c>
      <c r="V312" s="167">
        <v>5</v>
      </c>
      <c r="W312" s="167">
        <v>6</v>
      </c>
      <c r="X312" s="167">
        <v>7</v>
      </c>
      <c r="Y312" s="167">
        <v>8</v>
      </c>
      <c r="Z312" s="167">
        <v>9</v>
      </c>
      <c r="AA312" s="167">
        <v>10</v>
      </c>
      <c r="AB312" s="167">
        <v>11</v>
      </c>
      <c r="AC312" s="167">
        <v>12</v>
      </c>
    </row>
    <row r="313" spans="1:29" ht="14.25">
      <c r="A313" s="42"/>
      <c r="B313" s="315"/>
      <c r="C313" s="290"/>
      <c r="D313" s="316"/>
      <c r="E313" s="317"/>
      <c r="F313" s="316"/>
      <c r="G313" s="318"/>
      <c r="H313" s="28"/>
      <c r="I313" s="319"/>
      <c r="J313" s="320"/>
      <c r="K313" s="60"/>
      <c r="L313" s="42"/>
      <c r="O313" s="158"/>
      <c r="P313" s="158"/>
      <c r="Q313" s="158"/>
      <c r="R313" s="180"/>
      <c r="S313" s="581"/>
      <c r="T313" s="581"/>
      <c r="U313" s="581"/>
      <c r="V313" s="581"/>
      <c r="W313" s="581"/>
      <c r="X313" s="581"/>
      <c r="Y313" s="581"/>
      <c r="Z313" s="581"/>
      <c r="AA313" s="581"/>
      <c r="AB313" s="581"/>
      <c r="AC313" s="581"/>
    </row>
    <row r="314" spans="1:29" ht="1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O314" s="158"/>
      <c r="P314" s="158"/>
      <c r="Q314" s="158"/>
      <c r="R314" s="180"/>
      <c r="S314" s="581" t="s">
        <v>305</v>
      </c>
      <c r="T314" s="581"/>
      <c r="U314" s="581"/>
      <c r="V314" s="581"/>
      <c r="W314" s="581"/>
      <c r="X314" s="581"/>
      <c r="Y314" s="581"/>
      <c r="Z314" s="181">
        <f>SUM(Z315+Z335+Z358+Z365+Z369+Z372)</f>
        <v>0.844902055</v>
      </c>
      <c r="AA314" s="182"/>
      <c r="AB314" s="181">
        <f>SUM(AB315+AB335+AB358+AB365+AB369+AB372)</f>
        <v>2.0277649319999997</v>
      </c>
      <c r="AC314" s="183">
        <f>SUM(AC315+AC335+AC358+AC365+AC369+AC372)</f>
        <v>21997.06407095616</v>
      </c>
    </row>
    <row r="315" spans="1:29" ht="1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O315" s="106"/>
      <c r="P315" s="159"/>
      <c r="Q315" s="159"/>
      <c r="R315" s="184"/>
      <c r="S315" s="585" t="s">
        <v>306</v>
      </c>
      <c r="T315" s="585"/>
      <c r="U315" s="585"/>
      <c r="V315" s="585"/>
      <c r="W315" s="585"/>
      <c r="X315" s="585"/>
      <c r="Y315" s="585"/>
      <c r="Z315" s="185">
        <f>SUM(Z316:Z334)</f>
        <v>0.68962411</v>
      </c>
      <c r="AA315" s="186"/>
      <c r="AB315" s="185">
        <f>SUM(AB316:AB334)</f>
        <v>1.655097864</v>
      </c>
      <c r="AC315" s="187">
        <f>SUM(AC316:AC334)</f>
        <v>17953.70718169728</v>
      </c>
    </row>
    <row r="316" spans="1:29" ht="21" customHeight="1">
      <c r="A316" s="42"/>
      <c r="B316" s="315"/>
      <c r="C316" s="290"/>
      <c r="D316" s="316"/>
      <c r="E316" s="317"/>
      <c r="F316" s="316"/>
      <c r="G316" s="318"/>
      <c r="H316" s="28"/>
      <c r="I316" s="319"/>
      <c r="J316" s="320"/>
      <c r="K316" s="60"/>
      <c r="L316" s="42"/>
      <c r="O316" s="107"/>
      <c r="P316" s="108"/>
      <c r="Q316" s="109"/>
      <c r="R316" s="167">
        <v>1</v>
      </c>
      <c r="S316" s="167" t="s">
        <v>307</v>
      </c>
      <c r="T316" s="194" t="s">
        <v>308</v>
      </c>
      <c r="U316" s="167">
        <v>86</v>
      </c>
      <c r="V316" s="167">
        <v>135</v>
      </c>
      <c r="W316" s="167">
        <v>24</v>
      </c>
      <c r="X316" s="167">
        <v>213</v>
      </c>
      <c r="Y316" s="167">
        <v>138</v>
      </c>
      <c r="Z316" s="173">
        <f aca="true" t="shared" si="58" ref="Z316:Z334">1.2*U316*V316*50*1.163/W316/1000000</f>
        <v>0.033756075</v>
      </c>
      <c r="AA316" s="173">
        <f aca="true" t="shared" si="59" ref="AA316:AA334">Z316*0.64</f>
        <v>0.021603888</v>
      </c>
      <c r="AB316" s="173">
        <f aca="true" t="shared" si="60" ref="AB316:AB334">2.4*Z316</f>
        <v>0.08101458</v>
      </c>
      <c r="AC316" s="177">
        <f aca="true" t="shared" si="61" ref="AC316:AC334">(Z316*X316+AA316*Y316)*W316*3.6</f>
        <v>878.8072768416001</v>
      </c>
    </row>
    <row r="317" spans="1:29" ht="18.75" customHeight="1">
      <c r="A317" s="42"/>
      <c r="B317" s="315"/>
      <c r="C317" s="290"/>
      <c r="D317" s="316"/>
      <c r="E317" s="317"/>
      <c r="F317" s="316"/>
      <c r="G317" s="318"/>
      <c r="H317" s="28"/>
      <c r="I317" s="319"/>
      <c r="J317" s="320"/>
      <c r="K317" s="60"/>
      <c r="L317" s="42"/>
      <c r="O317" s="107"/>
      <c r="P317" s="108"/>
      <c r="Q317" s="109"/>
      <c r="R317" s="167">
        <v>2</v>
      </c>
      <c r="S317" s="167" t="s">
        <v>309</v>
      </c>
      <c r="T317" s="194" t="s">
        <v>308</v>
      </c>
      <c r="U317" s="167">
        <v>86</v>
      </c>
      <c r="V317" s="167">
        <v>198</v>
      </c>
      <c r="W317" s="167">
        <v>24</v>
      </c>
      <c r="X317" s="167">
        <v>213</v>
      </c>
      <c r="Y317" s="167">
        <v>138</v>
      </c>
      <c r="Z317" s="173">
        <f t="shared" si="58"/>
        <v>0.04950891</v>
      </c>
      <c r="AA317" s="173">
        <f t="shared" si="59"/>
        <v>0.0316857024</v>
      </c>
      <c r="AB317" s="173">
        <f t="shared" si="60"/>
        <v>0.118821384</v>
      </c>
      <c r="AC317" s="177">
        <f t="shared" si="61"/>
        <v>1288.9173393676801</v>
      </c>
    </row>
    <row r="318" spans="1:29" ht="18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O318" s="107"/>
      <c r="P318" s="108"/>
      <c r="Q318" s="109"/>
      <c r="R318" s="167">
        <v>3</v>
      </c>
      <c r="S318" s="167" t="s">
        <v>310</v>
      </c>
      <c r="T318" s="194" t="s">
        <v>308</v>
      </c>
      <c r="U318" s="167">
        <v>86</v>
      </c>
      <c r="V318" s="167">
        <v>43</v>
      </c>
      <c r="W318" s="167">
        <v>24</v>
      </c>
      <c r="X318" s="167">
        <v>213</v>
      </c>
      <c r="Y318" s="167">
        <v>138</v>
      </c>
      <c r="Z318" s="173">
        <f t="shared" si="58"/>
        <v>0.010751935</v>
      </c>
      <c r="AA318" s="173">
        <f t="shared" si="59"/>
        <v>0.006881238400000001</v>
      </c>
      <c r="AB318" s="173">
        <f t="shared" si="60"/>
        <v>0.025804644</v>
      </c>
      <c r="AC318" s="177">
        <f t="shared" si="61"/>
        <v>279.91639188288</v>
      </c>
    </row>
    <row r="319" spans="1:29" ht="18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O319" s="107"/>
      <c r="P319" s="108"/>
      <c r="Q319" s="109"/>
      <c r="R319" s="167">
        <v>4</v>
      </c>
      <c r="S319" s="167" t="s">
        <v>311</v>
      </c>
      <c r="T319" s="194" t="s">
        <v>308</v>
      </c>
      <c r="U319" s="167">
        <v>86</v>
      </c>
      <c r="V319" s="167">
        <v>210</v>
      </c>
      <c r="W319" s="167">
        <v>24</v>
      </c>
      <c r="X319" s="167">
        <v>213</v>
      </c>
      <c r="Y319" s="167">
        <v>138</v>
      </c>
      <c r="Z319" s="173">
        <f t="shared" si="58"/>
        <v>0.052509450000000006</v>
      </c>
      <c r="AA319" s="173">
        <f t="shared" si="59"/>
        <v>0.033606048000000006</v>
      </c>
      <c r="AB319" s="173">
        <f t="shared" si="60"/>
        <v>0.12602268</v>
      </c>
      <c r="AC319" s="177">
        <f t="shared" si="61"/>
        <v>1367.0335417536</v>
      </c>
    </row>
    <row r="320" spans="1:29" ht="26.2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O320" s="107"/>
      <c r="P320" s="108"/>
      <c r="Q320" s="109"/>
      <c r="R320" s="167">
        <v>5</v>
      </c>
      <c r="S320" s="194" t="s">
        <v>312</v>
      </c>
      <c r="T320" s="194" t="s">
        <v>308</v>
      </c>
      <c r="U320" s="167">
        <v>86</v>
      </c>
      <c r="V320" s="167">
        <v>138</v>
      </c>
      <c r="W320" s="167">
        <v>24</v>
      </c>
      <c r="X320" s="167">
        <v>213</v>
      </c>
      <c r="Y320" s="167">
        <v>138</v>
      </c>
      <c r="Z320" s="173">
        <f t="shared" si="58"/>
        <v>0.03450621</v>
      </c>
      <c r="AA320" s="173">
        <f t="shared" si="59"/>
        <v>0.0220839744</v>
      </c>
      <c r="AB320" s="173">
        <f t="shared" si="60"/>
        <v>0.08281490400000001</v>
      </c>
      <c r="AC320" s="177">
        <f t="shared" si="61"/>
        <v>898.33632743808</v>
      </c>
    </row>
    <row r="321" spans="1:29" ht="16.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O321" s="107"/>
      <c r="P321" s="108"/>
      <c r="Q321" s="109"/>
      <c r="R321" s="167">
        <v>6</v>
      </c>
      <c r="S321" s="167" t="s">
        <v>313</v>
      </c>
      <c r="T321" s="194" t="s">
        <v>308</v>
      </c>
      <c r="U321" s="167">
        <v>86</v>
      </c>
      <c r="V321" s="167">
        <v>118</v>
      </c>
      <c r="W321" s="167">
        <v>24</v>
      </c>
      <c r="X321" s="167">
        <v>213</v>
      </c>
      <c r="Y321" s="167">
        <v>138</v>
      </c>
      <c r="Z321" s="173">
        <f t="shared" si="58"/>
        <v>0.02950531</v>
      </c>
      <c r="AA321" s="173">
        <f t="shared" si="59"/>
        <v>0.0188833984</v>
      </c>
      <c r="AB321" s="173">
        <f t="shared" si="60"/>
        <v>0.070812744</v>
      </c>
      <c r="AC321" s="177">
        <f t="shared" si="61"/>
        <v>768.14265679488</v>
      </c>
    </row>
    <row r="322" spans="1:29" ht="18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O322" s="107"/>
      <c r="P322" s="108"/>
      <c r="Q322" s="109"/>
      <c r="R322" s="167">
        <v>7</v>
      </c>
      <c r="S322" s="167" t="s">
        <v>314</v>
      </c>
      <c r="T322" s="194" t="s">
        <v>308</v>
      </c>
      <c r="U322" s="167">
        <v>86</v>
      </c>
      <c r="V322" s="167">
        <v>145</v>
      </c>
      <c r="W322" s="167">
        <v>24</v>
      </c>
      <c r="X322" s="167">
        <v>213</v>
      </c>
      <c r="Y322" s="167">
        <v>138</v>
      </c>
      <c r="Z322" s="173">
        <f t="shared" si="58"/>
        <v>0.036256525000000005</v>
      </c>
      <c r="AA322" s="173">
        <f t="shared" si="59"/>
        <v>0.023204176000000003</v>
      </c>
      <c r="AB322" s="173">
        <f t="shared" si="60"/>
        <v>0.08701566000000001</v>
      </c>
      <c r="AC322" s="177">
        <f t="shared" si="61"/>
        <v>943.9041121632001</v>
      </c>
    </row>
    <row r="323" spans="15:29" ht="19.5" customHeight="1">
      <c r="O323" s="107"/>
      <c r="P323" s="108"/>
      <c r="Q323" s="109"/>
      <c r="R323" s="167">
        <v>8</v>
      </c>
      <c r="S323" s="167" t="s">
        <v>315</v>
      </c>
      <c r="T323" s="194" t="s">
        <v>308</v>
      </c>
      <c r="U323" s="167">
        <v>86</v>
      </c>
      <c r="V323" s="167">
        <v>152</v>
      </c>
      <c r="W323" s="167">
        <v>24</v>
      </c>
      <c r="X323" s="167">
        <v>213</v>
      </c>
      <c r="Y323" s="167">
        <v>138</v>
      </c>
      <c r="Z323" s="173">
        <f t="shared" si="58"/>
        <v>0.03800684000000001</v>
      </c>
      <c r="AA323" s="173">
        <f t="shared" si="59"/>
        <v>0.024324377600000006</v>
      </c>
      <c r="AB323" s="173">
        <f t="shared" si="60"/>
        <v>0.09121641600000001</v>
      </c>
      <c r="AC323" s="177">
        <f t="shared" si="61"/>
        <v>989.4718968883202</v>
      </c>
    </row>
    <row r="324" spans="15:29" ht="20.25" customHeight="1">
      <c r="O324" s="107"/>
      <c r="P324" s="108"/>
      <c r="Q324" s="109"/>
      <c r="R324" s="167">
        <v>9</v>
      </c>
      <c r="S324" s="167" t="s">
        <v>316</v>
      </c>
      <c r="T324" s="194" t="s">
        <v>308</v>
      </c>
      <c r="U324" s="167">
        <v>86</v>
      </c>
      <c r="V324" s="167">
        <v>131</v>
      </c>
      <c r="W324" s="167">
        <v>24</v>
      </c>
      <c r="X324" s="167">
        <v>213</v>
      </c>
      <c r="Y324" s="167">
        <v>138</v>
      </c>
      <c r="Z324" s="173">
        <f t="shared" si="58"/>
        <v>0.032755895</v>
      </c>
      <c r="AA324" s="173">
        <f t="shared" si="59"/>
        <v>0.0209637728</v>
      </c>
      <c r="AB324" s="173">
        <f t="shared" si="60"/>
        <v>0.078614148</v>
      </c>
      <c r="AC324" s="177">
        <f t="shared" si="61"/>
        <v>852.76854271296</v>
      </c>
    </row>
    <row r="325" spans="15:29" ht="19.5" customHeight="1">
      <c r="O325" s="107"/>
      <c r="P325" s="108"/>
      <c r="Q325" s="109"/>
      <c r="R325" s="167">
        <v>10</v>
      </c>
      <c r="S325" s="167" t="s">
        <v>317</v>
      </c>
      <c r="T325" s="194" t="s">
        <v>308</v>
      </c>
      <c r="U325" s="167">
        <v>86</v>
      </c>
      <c r="V325" s="527">
        <v>41</v>
      </c>
      <c r="W325" s="167">
        <v>24</v>
      </c>
      <c r="X325" s="167">
        <v>213</v>
      </c>
      <c r="Y325" s="167">
        <v>138</v>
      </c>
      <c r="Z325" s="173">
        <f t="shared" si="58"/>
        <v>0.010251844999999999</v>
      </c>
      <c r="AA325" s="173">
        <f t="shared" si="59"/>
        <v>0.006561180799999999</v>
      </c>
      <c r="AB325" s="173">
        <f t="shared" si="60"/>
        <v>0.024604427999999998</v>
      </c>
      <c r="AC325" s="177">
        <f t="shared" si="61"/>
        <v>266.89702481855994</v>
      </c>
    </row>
    <row r="326" spans="15:29" ht="17.25" customHeight="1">
      <c r="O326" s="107"/>
      <c r="P326" s="108"/>
      <c r="Q326" s="109"/>
      <c r="R326" s="167">
        <v>11</v>
      </c>
      <c r="S326" s="167" t="s">
        <v>318</v>
      </c>
      <c r="T326" s="194" t="s">
        <v>308</v>
      </c>
      <c r="U326" s="167">
        <v>86</v>
      </c>
      <c r="V326" s="167">
        <v>123</v>
      </c>
      <c r="W326" s="167">
        <v>24</v>
      </c>
      <c r="X326" s="167">
        <v>213</v>
      </c>
      <c r="Y326" s="167">
        <v>138</v>
      </c>
      <c r="Z326" s="173">
        <f t="shared" si="58"/>
        <v>0.030755535</v>
      </c>
      <c r="AA326" s="173">
        <f t="shared" si="59"/>
        <v>0.0196835424</v>
      </c>
      <c r="AB326" s="173">
        <f t="shared" si="60"/>
        <v>0.07381328399999999</v>
      </c>
      <c r="AC326" s="177">
        <f t="shared" si="61"/>
        <v>800.69107445568</v>
      </c>
    </row>
    <row r="327" spans="15:29" ht="18.75" customHeight="1">
      <c r="O327" s="107"/>
      <c r="P327" s="108"/>
      <c r="Q327" s="109"/>
      <c r="R327" s="167">
        <v>12</v>
      </c>
      <c r="S327" s="167" t="s">
        <v>319</v>
      </c>
      <c r="T327" s="194" t="s">
        <v>308</v>
      </c>
      <c r="U327" s="167">
        <v>86</v>
      </c>
      <c r="V327" s="167">
        <v>202</v>
      </c>
      <c r="W327" s="167">
        <v>24</v>
      </c>
      <c r="X327" s="167">
        <v>213</v>
      </c>
      <c r="Y327" s="167">
        <v>138</v>
      </c>
      <c r="Z327" s="173">
        <f t="shared" si="58"/>
        <v>0.050509090000000006</v>
      </c>
      <c r="AA327" s="173">
        <f t="shared" si="59"/>
        <v>0.03232581760000001</v>
      </c>
      <c r="AB327" s="173">
        <f t="shared" si="60"/>
        <v>0.12122181600000001</v>
      </c>
      <c r="AC327" s="177">
        <f t="shared" si="61"/>
        <v>1314.9560734963202</v>
      </c>
    </row>
    <row r="328" spans="15:29" ht="18.75" customHeight="1">
      <c r="O328" s="107"/>
      <c r="P328" s="108"/>
      <c r="Q328" s="109"/>
      <c r="R328" s="167">
        <v>13</v>
      </c>
      <c r="S328" s="167" t="s">
        <v>320</v>
      </c>
      <c r="T328" s="194" t="s">
        <v>308</v>
      </c>
      <c r="U328" s="167">
        <v>86</v>
      </c>
      <c r="V328" s="167">
        <v>150</v>
      </c>
      <c r="W328" s="167">
        <v>24</v>
      </c>
      <c r="X328" s="167">
        <v>213</v>
      </c>
      <c r="Y328" s="167">
        <v>138</v>
      </c>
      <c r="Z328" s="173">
        <f t="shared" si="58"/>
        <v>0.03750675</v>
      </c>
      <c r="AA328" s="173">
        <f t="shared" si="59"/>
        <v>0.02400432</v>
      </c>
      <c r="AB328" s="173">
        <f t="shared" si="60"/>
        <v>0.09001619999999999</v>
      </c>
      <c r="AC328" s="177">
        <f t="shared" si="61"/>
        <v>976.452529824</v>
      </c>
    </row>
    <row r="329" spans="15:29" ht="18.75" customHeight="1">
      <c r="O329" s="107"/>
      <c r="P329" s="108"/>
      <c r="Q329" s="109"/>
      <c r="R329" s="167">
        <v>14</v>
      </c>
      <c r="S329" s="167" t="s">
        <v>321</v>
      </c>
      <c r="T329" s="194" t="s">
        <v>308</v>
      </c>
      <c r="U329" s="167">
        <v>86</v>
      </c>
      <c r="V329" s="167">
        <v>141</v>
      </c>
      <c r="W329" s="167">
        <v>24</v>
      </c>
      <c r="X329" s="167">
        <v>213</v>
      </c>
      <c r="Y329" s="167">
        <v>138</v>
      </c>
      <c r="Z329" s="173">
        <f t="shared" si="58"/>
        <v>0.035256345</v>
      </c>
      <c r="AA329" s="173">
        <f t="shared" si="59"/>
        <v>0.0225640608</v>
      </c>
      <c r="AB329" s="173">
        <f t="shared" si="60"/>
        <v>0.084615228</v>
      </c>
      <c r="AC329" s="177">
        <f t="shared" si="61"/>
        <v>917.8653780345601</v>
      </c>
    </row>
    <row r="330" spans="15:29" ht="17.25" customHeight="1">
      <c r="O330" s="107"/>
      <c r="P330" s="108"/>
      <c r="Q330" s="109"/>
      <c r="R330" s="167">
        <v>15</v>
      </c>
      <c r="S330" s="167" t="s">
        <v>322</v>
      </c>
      <c r="T330" s="194" t="s">
        <v>308</v>
      </c>
      <c r="U330" s="167">
        <v>86</v>
      </c>
      <c r="V330" s="167">
        <v>135</v>
      </c>
      <c r="W330" s="167">
        <v>24</v>
      </c>
      <c r="X330" s="167">
        <v>213</v>
      </c>
      <c r="Y330" s="167">
        <v>138</v>
      </c>
      <c r="Z330" s="173">
        <f t="shared" si="58"/>
        <v>0.033756075</v>
      </c>
      <c r="AA330" s="173">
        <f t="shared" si="59"/>
        <v>0.021603888</v>
      </c>
      <c r="AB330" s="173">
        <f t="shared" si="60"/>
        <v>0.08101458</v>
      </c>
      <c r="AC330" s="177">
        <f t="shared" si="61"/>
        <v>878.8072768416001</v>
      </c>
    </row>
    <row r="331" spans="15:29" ht="17.25" customHeight="1">
      <c r="O331" s="107"/>
      <c r="P331" s="108"/>
      <c r="Q331" s="109"/>
      <c r="R331" s="167">
        <v>16</v>
      </c>
      <c r="S331" s="167" t="s">
        <v>323</v>
      </c>
      <c r="T331" s="194" t="s">
        <v>308</v>
      </c>
      <c r="U331" s="167">
        <v>86</v>
      </c>
      <c r="V331" s="167">
        <v>157</v>
      </c>
      <c r="W331" s="167">
        <v>24</v>
      </c>
      <c r="X331" s="167">
        <v>213</v>
      </c>
      <c r="Y331" s="167">
        <v>138</v>
      </c>
      <c r="Z331" s="173">
        <f t="shared" si="58"/>
        <v>0.039257065</v>
      </c>
      <c r="AA331" s="173">
        <f t="shared" si="59"/>
        <v>0.0251245216</v>
      </c>
      <c r="AB331" s="173">
        <f t="shared" si="60"/>
        <v>0.094216956</v>
      </c>
      <c r="AC331" s="177">
        <f t="shared" si="61"/>
        <v>1022.0203145491199</v>
      </c>
    </row>
    <row r="332" spans="15:29" ht="18.75" customHeight="1">
      <c r="O332" s="107"/>
      <c r="P332" s="108"/>
      <c r="Q332" s="109"/>
      <c r="R332" s="167">
        <v>17</v>
      </c>
      <c r="S332" s="167" t="s">
        <v>324</v>
      </c>
      <c r="T332" s="194" t="s">
        <v>308</v>
      </c>
      <c r="U332" s="167">
        <v>86</v>
      </c>
      <c r="V332" s="167">
        <v>224</v>
      </c>
      <c r="W332" s="167">
        <v>24</v>
      </c>
      <c r="X332" s="167">
        <v>213</v>
      </c>
      <c r="Y332" s="167">
        <v>138</v>
      </c>
      <c r="Z332" s="173">
        <f t="shared" si="58"/>
        <v>0.05601008</v>
      </c>
      <c r="AA332" s="173">
        <f t="shared" si="59"/>
        <v>0.0358464512</v>
      </c>
      <c r="AB332" s="173">
        <f t="shared" si="60"/>
        <v>0.134424192</v>
      </c>
      <c r="AC332" s="177">
        <f t="shared" si="61"/>
        <v>1458.1691112038402</v>
      </c>
    </row>
    <row r="333" spans="15:29" ht="17.25" customHeight="1">
      <c r="O333" s="107"/>
      <c r="P333" s="108"/>
      <c r="Q333" s="109"/>
      <c r="R333" s="167">
        <v>18</v>
      </c>
      <c r="S333" s="167" t="s">
        <v>325</v>
      </c>
      <c r="T333" s="194" t="s">
        <v>308</v>
      </c>
      <c r="U333" s="167">
        <v>86</v>
      </c>
      <c r="V333" s="167">
        <v>236</v>
      </c>
      <c r="W333" s="167">
        <v>24</v>
      </c>
      <c r="X333" s="167">
        <v>213</v>
      </c>
      <c r="Y333" s="167">
        <v>138</v>
      </c>
      <c r="Z333" s="173">
        <f t="shared" si="58"/>
        <v>0.05901062</v>
      </c>
      <c r="AA333" s="173">
        <f t="shared" si="59"/>
        <v>0.0377667968</v>
      </c>
      <c r="AB333" s="173">
        <f t="shared" si="60"/>
        <v>0.141625488</v>
      </c>
      <c r="AC333" s="177">
        <f t="shared" si="61"/>
        <v>1536.28531358976</v>
      </c>
    </row>
    <row r="334" spans="15:29" ht="17.25" customHeight="1">
      <c r="O334" s="107"/>
      <c r="P334" s="108"/>
      <c r="Q334" s="109"/>
      <c r="R334" s="167">
        <v>19</v>
      </c>
      <c r="S334" s="167" t="s">
        <v>326</v>
      </c>
      <c r="T334" s="194" t="s">
        <v>308</v>
      </c>
      <c r="U334" s="167">
        <v>86</v>
      </c>
      <c r="V334" s="167">
        <v>79</v>
      </c>
      <c r="W334" s="167">
        <v>24</v>
      </c>
      <c r="X334" s="167">
        <v>213</v>
      </c>
      <c r="Y334" s="167">
        <v>138</v>
      </c>
      <c r="Z334" s="173">
        <f t="shared" si="58"/>
        <v>0.019753555</v>
      </c>
      <c r="AA334" s="173">
        <f t="shared" si="59"/>
        <v>0.012642275199999999</v>
      </c>
      <c r="AB334" s="173">
        <f t="shared" si="60"/>
        <v>0.047408531999999996</v>
      </c>
      <c r="AC334" s="177">
        <f t="shared" si="61"/>
        <v>514.26499904064</v>
      </c>
    </row>
    <row r="335" spans="15:29" ht="15">
      <c r="O335" s="105"/>
      <c r="P335" s="160"/>
      <c r="Q335" s="160"/>
      <c r="R335" s="168"/>
      <c r="S335" s="584" t="s">
        <v>202</v>
      </c>
      <c r="T335" s="584"/>
      <c r="U335" s="584"/>
      <c r="V335" s="584"/>
      <c r="W335" s="584"/>
      <c r="X335" s="584"/>
      <c r="Y335" s="584"/>
      <c r="Z335" s="185">
        <f>SUM(Z336:Z339)</f>
        <v>0.07151286999999999</v>
      </c>
      <c r="AA335" s="189"/>
      <c r="AB335" s="185">
        <f>SUM(AB336:AB339)</f>
        <v>0.171630888</v>
      </c>
      <c r="AC335" s="187">
        <f>SUM(AC336:AC339)</f>
        <v>1861.76949019776</v>
      </c>
    </row>
    <row r="336" spans="15:29" ht="25.5">
      <c r="O336" s="105"/>
      <c r="P336" s="110"/>
      <c r="Q336" s="104"/>
      <c r="R336" s="167">
        <v>20</v>
      </c>
      <c r="S336" s="194" t="s">
        <v>74</v>
      </c>
      <c r="T336" s="194" t="s">
        <v>308</v>
      </c>
      <c r="U336" s="167">
        <v>86</v>
      </c>
      <c r="V336" s="167">
        <v>218</v>
      </c>
      <c r="W336" s="167">
        <v>24</v>
      </c>
      <c r="X336" s="167">
        <v>213</v>
      </c>
      <c r="Y336" s="167">
        <v>138</v>
      </c>
      <c r="Z336" s="173">
        <f aca="true" t="shared" si="62" ref="Z336:Z357">1.2*U336*V336*50*1.163/W336/1000000</f>
        <v>0.05450981</v>
      </c>
      <c r="AA336" s="173">
        <f aca="true" t="shared" si="63" ref="AA336:AA357">Z336*0.64</f>
        <v>0.0348862784</v>
      </c>
      <c r="AB336" s="173">
        <f aca="true" t="shared" si="64" ref="AB336:AB357">2.4*Z336</f>
        <v>0.13082354399999999</v>
      </c>
      <c r="AC336" s="177">
        <f aca="true" t="shared" si="65" ref="AC336:AC357">(Z336*X336+AA336*Y336)*W336*3.6</f>
        <v>1419.11101001088</v>
      </c>
    </row>
    <row r="337" spans="15:29" ht="25.5">
      <c r="O337" s="105"/>
      <c r="P337" s="110"/>
      <c r="Q337" s="104"/>
      <c r="R337" s="167">
        <v>21</v>
      </c>
      <c r="S337" s="194" t="s">
        <v>327</v>
      </c>
      <c r="T337" s="194" t="s">
        <v>308</v>
      </c>
      <c r="U337" s="167">
        <v>86</v>
      </c>
      <c r="V337" s="167">
        <v>9</v>
      </c>
      <c r="W337" s="167">
        <v>24</v>
      </c>
      <c r="X337" s="167">
        <v>213</v>
      </c>
      <c r="Y337" s="167">
        <v>138</v>
      </c>
      <c r="Z337" s="173">
        <f t="shared" si="62"/>
        <v>0.002250405</v>
      </c>
      <c r="AA337" s="173">
        <f t="shared" si="63"/>
        <v>0.0014402592</v>
      </c>
      <c r="AB337" s="173">
        <f t="shared" si="64"/>
        <v>0.0054009719999999995</v>
      </c>
      <c r="AC337" s="177">
        <f t="shared" si="65"/>
        <v>58.58715178944</v>
      </c>
    </row>
    <row r="338" spans="15:29" ht="25.5">
      <c r="O338" s="105"/>
      <c r="P338" s="110"/>
      <c r="Q338" s="104"/>
      <c r="R338" s="167">
        <v>22</v>
      </c>
      <c r="S338" s="194" t="s">
        <v>328</v>
      </c>
      <c r="T338" s="194" t="s">
        <v>308</v>
      </c>
      <c r="U338" s="167">
        <v>86</v>
      </c>
      <c r="V338" s="167">
        <v>43</v>
      </c>
      <c r="W338" s="167">
        <v>24</v>
      </c>
      <c r="X338" s="167">
        <v>213</v>
      </c>
      <c r="Y338" s="167">
        <v>138</v>
      </c>
      <c r="Z338" s="173">
        <f t="shared" si="62"/>
        <v>0.010751935</v>
      </c>
      <c r="AA338" s="173">
        <f t="shared" si="63"/>
        <v>0.006881238400000001</v>
      </c>
      <c r="AB338" s="173">
        <f t="shared" si="64"/>
        <v>0.025804644</v>
      </c>
      <c r="AC338" s="177">
        <f t="shared" si="65"/>
        <v>279.91639188288</v>
      </c>
    </row>
    <row r="339" spans="15:29" ht="25.5">
      <c r="O339" s="105"/>
      <c r="P339" s="110"/>
      <c r="Q339" s="104"/>
      <c r="R339" s="167">
        <v>23</v>
      </c>
      <c r="S339" s="194" t="s">
        <v>329</v>
      </c>
      <c r="T339" s="194" t="s">
        <v>308</v>
      </c>
      <c r="U339" s="167">
        <v>86</v>
      </c>
      <c r="V339" s="167">
        <v>16</v>
      </c>
      <c r="W339" s="167">
        <v>24</v>
      </c>
      <c r="X339" s="167">
        <v>213</v>
      </c>
      <c r="Y339" s="167">
        <v>138</v>
      </c>
      <c r="Z339" s="173">
        <f t="shared" si="62"/>
        <v>0.00400072</v>
      </c>
      <c r="AA339" s="173">
        <f t="shared" si="63"/>
        <v>0.0025604608000000004</v>
      </c>
      <c r="AB339" s="173">
        <f t="shared" si="64"/>
        <v>0.009601728</v>
      </c>
      <c r="AC339" s="177">
        <f t="shared" si="65"/>
        <v>104.15493651456002</v>
      </c>
    </row>
    <row r="340" spans="15:29" ht="18.75" customHeight="1">
      <c r="O340" s="107"/>
      <c r="P340" s="111"/>
      <c r="Q340" s="112"/>
      <c r="R340" s="167">
        <v>24</v>
      </c>
      <c r="S340" s="167" t="s">
        <v>330</v>
      </c>
      <c r="T340" s="194" t="s">
        <v>308</v>
      </c>
      <c r="U340" s="167">
        <v>86</v>
      </c>
      <c r="V340" s="167">
        <v>9</v>
      </c>
      <c r="W340" s="167">
        <v>24</v>
      </c>
      <c r="X340" s="167">
        <v>213</v>
      </c>
      <c r="Y340" s="167">
        <v>138</v>
      </c>
      <c r="Z340" s="173">
        <f t="shared" si="62"/>
        <v>0.002250405</v>
      </c>
      <c r="AA340" s="173">
        <f t="shared" si="63"/>
        <v>0.0014402592</v>
      </c>
      <c r="AB340" s="173">
        <f t="shared" si="64"/>
        <v>0.0054009719999999995</v>
      </c>
      <c r="AC340" s="177">
        <f t="shared" si="65"/>
        <v>58.58715178944</v>
      </c>
    </row>
    <row r="341" spans="15:29" ht="15" customHeight="1">
      <c r="O341" s="107"/>
      <c r="P341" s="113"/>
      <c r="Q341" s="112"/>
      <c r="R341" s="167">
        <v>25</v>
      </c>
      <c r="S341" s="194" t="s">
        <v>331</v>
      </c>
      <c r="T341" s="194" t="s">
        <v>308</v>
      </c>
      <c r="U341" s="167">
        <v>86</v>
      </c>
      <c r="V341" s="167">
        <v>5</v>
      </c>
      <c r="W341" s="167">
        <v>24</v>
      </c>
      <c r="X341" s="167">
        <v>213</v>
      </c>
      <c r="Y341" s="167">
        <v>138</v>
      </c>
      <c r="Z341" s="173">
        <f t="shared" si="62"/>
        <v>0.0012502250000000002</v>
      </c>
      <c r="AA341" s="173">
        <f t="shared" si="63"/>
        <v>0.0008001440000000001</v>
      </c>
      <c r="AB341" s="173">
        <f t="shared" si="64"/>
        <v>0.0030005400000000003</v>
      </c>
      <c r="AC341" s="177">
        <f t="shared" si="65"/>
        <v>32.54841766080001</v>
      </c>
    </row>
    <row r="342" spans="15:29" ht="15" customHeight="1">
      <c r="O342" s="107"/>
      <c r="P342" s="113"/>
      <c r="Q342" s="112"/>
      <c r="R342" s="167">
        <v>26</v>
      </c>
      <c r="S342" s="194" t="s">
        <v>332</v>
      </c>
      <c r="T342" s="194" t="s">
        <v>308</v>
      </c>
      <c r="U342" s="167">
        <v>86</v>
      </c>
      <c r="V342" s="167">
        <v>5</v>
      </c>
      <c r="W342" s="167">
        <v>24</v>
      </c>
      <c r="X342" s="167">
        <v>213</v>
      </c>
      <c r="Y342" s="167">
        <v>138</v>
      </c>
      <c r="Z342" s="173">
        <f t="shared" si="62"/>
        <v>0.0012502250000000002</v>
      </c>
      <c r="AA342" s="173">
        <f t="shared" si="63"/>
        <v>0.0008001440000000001</v>
      </c>
      <c r="AB342" s="173">
        <f t="shared" si="64"/>
        <v>0.0030005400000000003</v>
      </c>
      <c r="AC342" s="177">
        <f t="shared" si="65"/>
        <v>32.54841766080001</v>
      </c>
    </row>
    <row r="343" spans="15:29" ht="25.5">
      <c r="O343" s="107"/>
      <c r="P343" s="111"/>
      <c r="Q343" s="112"/>
      <c r="R343" s="167">
        <v>27</v>
      </c>
      <c r="S343" s="167" t="s">
        <v>333</v>
      </c>
      <c r="T343" s="194" t="s">
        <v>308</v>
      </c>
      <c r="U343" s="167">
        <v>86</v>
      </c>
      <c r="V343" s="167">
        <v>137</v>
      </c>
      <c r="W343" s="167">
        <v>24</v>
      </c>
      <c r="X343" s="167">
        <v>213</v>
      </c>
      <c r="Y343" s="167">
        <v>138</v>
      </c>
      <c r="Z343" s="173">
        <f t="shared" si="62"/>
        <v>0.034256165</v>
      </c>
      <c r="AA343" s="173">
        <f t="shared" si="63"/>
        <v>0.021923945599999998</v>
      </c>
      <c r="AB343" s="173">
        <f t="shared" si="64"/>
        <v>0.08221479599999999</v>
      </c>
      <c r="AC343" s="177">
        <f t="shared" si="65"/>
        <v>891.82664390592</v>
      </c>
    </row>
    <row r="344" spans="15:29" ht="25.5">
      <c r="O344" s="107"/>
      <c r="P344" s="111"/>
      <c r="Q344" s="112"/>
      <c r="R344" s="167">
        <v>28</v>
      </c>
      <c r="S344" s="194" t="s">
        <v>334</v>
      </c>
      <c r="T344" s="194" t="s">
        <v>308</v>
      </c>
      <c r="U344" s="167">
        <v>86</v>
      </c>
      <c r="V344" s="167">
        <v>120</v>
      </c>
      <c r="W344" s="167">
        <v>24</v>
      </c>
      <c r="X344" s="167">
        <v>213</v>
      </c>
      <c r="Y344" s="167">
        <v>138</v>
      </c>
      <c r="Z344" s="173">
        <f t="shared" si="62"/>
        <v>0.030005399999999998</v>
      </c>
      <c r="AA344" s="173">
        <f t="shared" si="63"/>
        <v>0.019203456</v>
      </c>
      <c r="AB344" s="173">
        <f t="shared" si="64"/>
        <v>0.07201295999999999</v>
      </c>
      <c r="AC344" s="177">
        <f t="shared" si="65"/>
        <v>781.1620238592</v>
      </c>
    </row>
    <row r="345" spans="15:29" ht="25.5">
      <c r="O345" s="107"/>
      <c r="P345" s="111"/>
      <c r="Q345" s="112"/>
      <c r="R345" s="167">
        <v>29</v>
      </c>
      <c r="S345" s="167" t="s">
        <v>335</v>
      </c>
      <c r="T345" s="194" t="s">
        <v>308</v>
      </c>
      <c r="U345" s="167">
        <v>86</v>
      </c>
      <c r="V345" s="167">
        <v>58</v>
      </c>
      <c r="W345" s="167">
        <v>24</v>
      </c>
      <c r="X345" s="167">
        <v>213</v>
      </c>
      <c r="Y345" s="167">
        <v>138</v>
      </c>
      <c r="Z345" s="173">
        <f t="shared" si="62"/>
        <v>0.01450261</v>
      </c>
      <c r="AA345" s="173">
        <f t="shared" si="63"/>
        <v>0.0092816704</v>
      </c>
      <c r="AB345" s="173">
        <f t="shared" si="64"/>
        <v>0.034806264</v>
      </c>
      <c r="AC345" s="177">
        <f t="shared" si="65"/>
        <v>377.5616448652801</v>
      </c>
    </row>
    <row r="346" spans="15:29" ht="25.5">
      <c r="O346" s="107"/>
      <c r="P346" s="111"/>
      <c r="Q346" s="112"/>
      <c r="R346" s="167">
        <v>30</v>
      </c>
      <c r="S346" s="167" t="s">
        <v>336</v>
      </c>
      <c r="T346" s="194" t="s">
        <v>308</v>
      </c>
      <c r="U346" s="167">
        <v>86</v>
      </c>
      <c r="V346" s="167">
        <v>61</v>
      </c>
      <c r="W346" s="167">
        <v>24</v>
      </c>
      <c r="X346" s="167">
        <v>213</v>
      </c>
      <c r="Y346" s="167">
        <v>138</v>
      </c>
      <c r="Z346" s="173">
        <f t="shared" si="62"/>
        <v>0.015252745000000002</v>
      </c>
      <c r="AA346" s="173">
        <f t="shared" si="63"/>
        <v>0.009761756800000002</v>
      </c>
      <c r="AB346" s="173">
        <f t="shared" si="64"/>
        <v>0.036606588</v>
      </c>
      <c r="AC346" s="177">
        <f t="shared" si="65"/>
        <v>397.09069546176005</v>
      </c>
    </row>
    <row r="347" spans="15:29" ht="25.5">
      <c r="O347" s="107"/>
      <c r="P347" s="111"/>
      <c r="Q347" s="112"/>
      <c r="R347" s="167">
        <v>31</v>
      </c>
      <c r="S347" s="167" t="s">
        <v>337</v>
      </c>
      <c r="T347" s="194" t="s">
        <v>308</v>
      </c>
      <c r="U347" s="167">
        <v>86</v>
      </c>
      <c r="V347" s="167">
        <v>41</v>
      </c>
      <c r="W347" s="167">
        <v>24</v>
      </c>
      <c r="X347" s="167">
        <v>213</v>
      </c>
      <c r="Y347" s="167">
        <v>138</v>
      </c>
      <c r="Z347" s="173">
        <f t="shared" si="62"/>
        <v>0.010251844999999999</v>
      </c>
      <c r="AA347" s="173">
        <f t="shared" si="63"/>
        <v>0.006561180799999999</v>
      </c>
      <c r="AB347" s="173">
        <f t="shared" si="64"/>
        <v>0.024604427999999998</v>
      </c>
      <c r="AC347" s="177">
        <f t="shared" si="65"/>
        <v>266.89702481855994</v>
      </c>
    </row>
    <row r="348" spans="15:29" ht="25.5">
      <c r="O348" s="107"/>
      <c r="P348" s="111"/>
      <c r="Q348" s="112"/>
      <c r="R348" s="167">
        <v>32</v>
      </c>
      <c r="S348" s="167" t="s">
        <v>338</v>
      </c>
      <c r="T348" s="194" t="s">
        <v>308</v>
      </c>
      <c r="U348" s="167">
        <v>86</v>
      </c>
      <c r="V348" s="167">
        <v>39</v>
      </c>
      <c r="W348" s="167">
        <v>24</v>
      </c>
      <c r="X348" s="167">
        <v>213</v>
      </c>
      <c r="Y348" s="167">
        <v>138</v>
      </c>
      <c r="Z348" s="173">
        <f t="shared" si="62"/>
        <v>0.009751754999999999</v>
      </c>
      <c r="AA348" s="173">
        <f t="shared" si="63"/>
        <v>0.0062411231999999995</v>
      </c>
      <c r="AB348" s="173">
        <f t="shared" si="64"/>
        <v>0.023404211999999997</v>
      </c>
      <c r="AC348" s="177">
        <f t="shared" si="65"/>
        <v>253.87765775423995</v>
      </c>
    </row>
    <row r="349" spans="15:29" ht="25.5">
      <c r="O349" s="107"/>
      <c r="P349" s="111"/>
      <c r="Q349" s="112"/>
      <c r="R349" s="167">
        <v>33</v>
      </c>
      <c r="S349" s="167" t="s">
        <v>339</v>
      </c>
      <c r="T349" s="194" t="s">
        <v>308</v>
      </c>
      <c r="U349" s="167">
        <v>86</v>
      </c>
      <c r="V349" s="167">
        <v>9</v>
      </c>
      <c r="W349" s="167">
        <v>24</v>
      </c>
      <c r="X349" s="167">
        <v>213</v>
      </c>
      <c r="Y349" s="167">
        <v>138</v>
      </c>
      <c r="Z349" s="173">
        <f t="shared" si="62"/>
        <v>0.002250405</v>
      </c>
      <c r="AA349" s="173">
        <f t="shared" si="63"/>
        <v>0.0014402592</v>
      </c>
      <c r="AB349" s="173">
        <f t="shared" si="64"/>
        <v>0.0054009719999999995</v>
      </c>
      <c r="AC349" s="177">
        <f t="shared" si="65"/>
        <v>58.58715178944</v>
      </c>
    </row>
    <row r="350" spans="15:29" ht="25.5">
      <c r="O350" s="107"/>
      <c r="P350" s="111"/>
      <c r="Q350" s="112"/>
      <c r="R350" s="167">
        <v>34</v>
      </c>
      <c r="S350" s="167" t="s">
        <v>340</v>
      </c>
      <c r="T350" s="194" t="s">
        <v>308</v>
      </c>
      <c r="U350" s="167">
        <v>86</v>
      </c>
      <c r="V350" s="167">
        <v>24</v>
      </c>
      <c r="W350" s="167">
        <v>24</v>
      </c>
      <c r="X350" s="167">
        <v>213</v>
      </c>
      <c r="Y350" s="167">
        <v>138</v>
      </c>
      <c r="Z350" s="173">
        <f t="shared" si="62"/>
        <v>0.006001080000000001</v>
      </c>
      <c r="AA350" s="173">
        <f t="shared" si="63"/>
        <v>0.0038406912000000003</v>
      </c>
      <c r="AB350" s="173">
        <f t="shared" si="64"/>
        <v>0.014402592</v>
      </c>
      <c r="AC350" s="177">
        <f t="shared" si="65"/>
        <v>156.23240477184004</v>
      </c>
    </row>
    <row r="351" spans="15:29" ht="25.5">
      <c r="O351" s="107"/>
      <c r="P351" s="111"/>
      <c r="Q351" s="112"/>
      <c r="R351" s="167">
        <v>35</v>
      </c>
      <c r="S351" s="167" t="s">
        <v>341</v>
      </c>
      <c r="T351" s="194" t="s">
        <v>308</v>
      </c>
      <c r="U351" s="167">
        <v>86</v>
      </c>
      <c r="V351" s="167">
        <v>47</v>
      </c>
      <c r="W351" s="167">
        <v>24</v>
      </c>
      <c r="X351" s="167">
        <v>213</v>
      </c>
      <c r="Y351" s="167">
        <v>138</v>
      </c>
      <c r="Z351" s="173">
        <f t="shared" si="62"/>
        <v>0.011752115000000004</v>
      </c>
      <c r="AA351" s="173">
        <f t="shared" si="63"/>
        <v>0.0075213536000000025</v>
      </c>
      <c r="AB351" s="173">
        <f t="shared" si="64"/>
        <v>0.02820507600000001</v>
      </c>
      <c r="AC351" s="177">
        <f t="shared" si="65"/>
        <v>305.95512601152006</v>
      </c>
    </row>
    <row r="352" spans="15:29" ht="25.5">
      <c r="O352" s="107"/>
      <c r="P352" s="111"/>
      <c r="Q352" s="112"/>
      <c r="R352" s="167">
        <v>36</v>
      </c>
      <c r="S352" s="167" t="s">
        <v>342</v>
      </c>
      <c r="T352" s="194" t="s">
        <v>308</v>
      </c>
      <c r="U352" s="167">
        <v>86</v>
      </c>
      <c r="V352" s="167">
        <v>28</v>
      </c>
      <c r="W352" s="167">
        <v>24</v>
      </c>
      <c r="X352" s="167">
        <v>213</v>
      </c>
      <c r="Y352" s="167">
        <v>138</v>
      </c>
      <c r="Z352" s="173">
        <f t="shared" si="62"/>
        <v>0.00700126</v>
      </c>
      <c r="AA352" s="173">
        <f t="shared" si="63"/>
        <v>0.0044808064</v>
      </c>
      <c r="AB352" s="173">
        <f t="shared" si="64"/>
        <v>0.016803024</v>
      </c>
      <c r="AC352" s="177">
        <f t="shared" si="65"/>
        <v>182.27113890048003</v>
      </c>
    </row>
    <row r="353" spans="15:29" ht="25.5" customHeight="1">
      <c r="O353" s="107"/>
      <c r="P353" s="114"/>
      <c r="Q353" s="112"/>
      <c r="R353" s="167">
        <v>37</v>
      </c>
      <c r="S353" s="194" t="s">
        <v>343</v>
      </c>
      <c r="T353" s="194" t="s">
        <v>308</v>
      </c>
      <c r="U353" s="167">
        <v>86</v>
      </c>
      <c r="V353" s="167">
        <v>5</v>
      </c>
      <c r="W353" s="167">
        <v>24</v>
      </c>
      <c r="X353" s="167">
        <v>213</v>
      </c>
      <c r="Y353" s="167">
        <v>138</v>
      </c>
      <c r="Z353" s="173">
        <f t="shared" si="62"/>
        <v>0.0012502250000000002</v>
      </c>
      <c r="AA353" s="173">
        <f t="shared" si="63"/>
        <v>0.0008001440000000001</v>
      </c>
      <c r="AB353" s="173">
        <f t="shared" si="64"/>
        <v>0.0030005400000000003</v>
      </c>
      <c r="AC353" s="177">
        <f t="shared" si="65"/>
        <v>32.54841766080001</v>
      </c>
    </row>
    <row r="354" spans="15:29" ht="25.5">
      <c r="O354" s="107"/>
      <c r="P354" s="111"/>
      <c r="Q354" s="112"/>
      <c r="R354" s="167">
        <v>38</v>
      </c>
      <c r="S354" s="167" t="s">
        <v>344</v>
      </c>
      <c r="T354" s="194" t="s">
        <v>308</v>
      </c>
      <c r="U354" s="167">
        <v>86</v>
      </c>
      <c r="V354" s="167">
        <v>3</v>
      </c>
      <c r="W354" s="167">
        <v>24</v>
      </c>
      <c r="X354" s="167">
        <v>213</v>
      </c>
      <c r="Y354" s="167">
        <v>138</v>
      </c>
      <c r="Z354" s="173">
        <f t="shared" si="62"/>
        <v>0.0007501350000000001</v>
      </c>
      <c r="AA354" s="173">
        <f t="shared" si="63"/>
        <v>0.00048008640000000004</v>
      </c>
      <c r="AB354" s="173">
        <f t="shared" si="64"/>
        <v>0.001800324</v>
      </c>
      <c r="AC354" s="177">
        <f t="shared" si="65"/>
        <v>19.529050596480005</v>
      </c>
    </row>
    <row r="355" spans="15:29" ht="25.5">
      <c r="O355" s="107"/>
      <c r="P355" s="111"/>
      <c r="Q355" s="112"/>
      <c r="R355" s="167">
        <v>39</v>
      </c>
      <c r="S355" s="167" t="s">
        <v>345</v>
      </c>
      <c r="T355" s="194" t="s">
        <v>308</v>
      </c>
      <c r="U355" s="167">
        <v>86</v>
      </c>
      <c r="V355" s="167">
        <v>33</v>
      </c>
      <c r="W355" s="167">
        <v>24</v>
      </c>
      <c r="X355" s="167">
        <v>213</v>
      </c>
      <c r="Y355" s="167">
        <v>138</v>
      </c>
      <c r="Z355" s="173">
        <f t="shared" si="62"/>
        <v>0.008251485000000001</v>
      </c>
      <c r="AA355" s="173">
        <f t="shared" si="63"/>
        <v>0.0052809504000000005</v>
      </c>
      <c r="AB355" s="173">
        <f t="shared" si="64"/>
        <v>0.019803564000000003</v>
      </c>
      <c r="AC355" s="177">
        <f t="shared" si="65"/>
        <v>214.81955656128005</v>
      </c>
    </row>
    <row r="356" spans="15:29" ht="24.75" customHeight="1">
      <c r="O356" s="107"/>
      <c r="P356" s="113"/>
      <c r="Q356" s="112"/>
      <c r="R356" s="167">
        <v>40</v>
      </c>
      <c r="S356" s="194" t="s">
        <v>346</v>
      </c>
      <c r="T356" s="194" t="s">
        <v>308</v>
      </c>
      <c r="U356" s="167">
        <v>86</v>
      </c>
      <c r="V356" s="167">
        <v>4</v>
      </c>
      <c r="W356" s="167">
        <v>24</v>
      </c>
      <c r="X356" s="167">
        <v>213</v>
      </c>
      <c r="Y356" s="167">
        <v>138</v>
      </c>
      <c r="Z356" s="173">
        <f t="shared" si="62"/>
        <v>0.00100018</v>
      </c>
      <c r="AA356" s="173">
        <f t="shared" si="63"/>
        <v>0.0006401152000000001</v>
      </c>
      <c r="AB356" s="173">
        <f t="shared" si="64"/>
        <v>0.002400432</v>
      </c>
      <c r="AC356" s="177">
        <f t="shared" si="65"/>
        <v>26.038734128640005</v>
      </c>
    </row>
    <row r="357" spans="15:29" ht="21.75" customHeight="1">
      <c r="O357" s="107"/>
      <c r="P357" s="113"/>
      <c r="Q357" s="112"/>
      <c r="R357" s="167">
        <v>41</v>
      </c>
      <c r="S357" s="194" t="s">
        <v>347</v>
      </c>
      <c r="T357" s="194" t="s">
        <v>308</v>
      </c>
      <c r="U357" s="167">
        <v>86</v>
      </c>
      <c r="V357" s="167">
        <v>4</v>
      </c>
      <c r="W357" s="167">
        <v>24</v>
      </c>
      <c r="X357" s="167">
        <v>213</v>
      </c>
      <c r="Y357" s="167">
        <v>138</v>
      </c>
      <c r="Z357" s="173">
        <f t="shared" si="62"/>
        <v>0.00100018</v>
      </c>
      <c r="AA357" s="173">
        <f t="shared" si="63"/>
        <v>0.0006401152000000001</v>
      </c>
      <c r="AB357" s="173">
        <f t="shared" si="64"/>
        <v>0.002400432</v>
      </c>
      <c r="AC357" s="177">
        <f t="shared" si="65"/>
        <v>26.038734128640005</v>
      </c>
    </row>
    <row r="358" spans="15:29" ht="15">
      <c r="O358" s="106"/>
      <c r="P358" s="159"/>
      <c r="Q358" s="159"/>
      <c r="R358" s="182"/>
      <c r="S358" s="584" t="s">
        <v>296</v>
      </c>
      <c r="T358" s="584" t="s">
        <v>308</v>
      </c>
      <c r="U358" s="584"/>
      <c r="V358" s="584"/>
      <c r="W358" s="584"/>
      <c r="X358" s="584"/>
      <c r="Y358" s="584"/>
      <c r="Z358" s="190">
        <f>SUM(Z359:Z364)</f>
        <v>0.015752835</v>
      </c>
      <c r="AA358" s="189"/>
      <c r="AB358" s="190">
        <f>SUM(AB359:AB364)</f>
        <v>0.037806804</v>
      </c>
      <c r="AC358" s="191">
        <f>SUM(AC359:AC364)</f>
        <v>410.95347831360004</v>
      </c>
    </row>
    <row r="359" spans="15:29" ht="25.5">
      <c r="O359" s="107"/>
      <c r="P359" s="111"/>
      <c r="Q359" s="112"/>
      <c r="R359" s="167">
        <v>42</v>
      </c>
      <c r="S359" s="167" t="s">
        <v>348</v>
      </c>
      <c r="T359" s="194" t="s">
        <v>308</v>
      </c>
      <c r="U359" s="167">
        <v>86</v>
      </c>
      <c r="V359" s="167">
        <v>4</v>
      </c>
      <c r="W359" s="167">
        <v>24</v>
      </c>
      <c r="X359" s="167">
        <v>213</v>
      </c>
      <c r="Y359" s="167">
        <v>139</v>
      </c>
      <c r="Z359" s="192">
        <f aca="true" t="shared" si="66" ref="Z359:Z364">1.2*U359*V359*50*1.163/W359/1000000</f>
        <v>0.00100018</v>
      </c>
      <c r="AA359" s="192">
        <f aca="true" t="shared" si="67" ref="AA359:AA364">Z359*0.64</f>
        <v>0.0006401152000000001</v>
      </c>
      <c r="AB359" s="192">
        <f aca="true" t="shared" si="68" ref="AB359:AB364">2.4*Z359</f>
        <v>0.002400432</v>
      </c>
      <c r="AC359" s="193">
        <f aca="true" t="shared" si="69" ref="AC359:AC364">(Z359*X359+AA359*Y359)*W359*3.6</f>
        <v>26.094040081920003</v>
      </c>
    </row>
    <row r="360" spans="15:29" ht="25.5">
      <c r="O360" s="107"/>
      <c r="P360" s="111"/>
      <c r="Q360" s="112"/>
      <c r="R360" s="167">
        <v>43</v>
      </c>
      <c r="S360" s="167" t="s">
        <v>349</v>
      </c>
      <c r="T360" s="194" t="s">
        <v>308</v>
      </c>
      <c r="U360" s="167">
        <v>86</v>
      </c>
      <c r="V360" s="167">
        <v>4</v>
      </c>
      <c r="W360" s="167">
        <v>24</v>
      </c>
      <c r="X360" s="167">
        <v>213</v>
      </c>
      <c r="Y360" s="167">
        <v>139</v>
      </c>
      <c r="Z360" s="192">
        <f t="shared" si="66"/>
        <v>0.00100018</v>
      </c>
      <c r="AA360" s="192">
        <f t="shared" si="67"/>
        <v>0.0006401152000000001</v>
      </c>
      <c r="AB360" s="192">
        <f t="shared" si="68"/>
        <v>0.002400432</v>
      </c>
      <c r="AC360" s="193">
        <f t="shared" si="69"/>
        <v>26.094040081920003</v>
      </c>
    </row>
    <row r="361" spans="15:29" ht="25.5">
      <c r="O361" s="107"/>
      <c r="P361" s="111"/>
      <c r="Q361" s="112"/>
      <c r="R361" s="167">
        <v>44</v>
      </c>
      <c r="S361" s="167" t="s">
        <v>350</v>
      </c>
      <c r="T361" s="194" t="s">
        <v>308</v>
      </c>
      <c r="U361" s="167">
        <v>86</v>
      </c>
      <c r="V361" s="167">
        <v>8</v>
      </c>
      <c r="W361" s="167">
        <v>24</v>
      </c>
      <c r="X361" s="167">
        <v>213</v>
      </c>
      <c r="Y361" s="167">
        <v>139</v>
      </c>
      <c r="Z361" s="192">
        <f t="shared" si="66"/>
        <v>0.00200036</v>
      </c>
      <c r="AA361" s="192">
        <f t="shared" si="67"/>
        <v>0.0012802304000000002</v>
      </c>
      <c r="AB361" s="192">
        <f t="shared" si="68"/>
        <v>0.004800864</v>
      </c>
      <c r="AC361" s="193">
        <f t="shared" si="69"/>
        <v>52.188080163840006</v>
      </c>
    </row>
    <row r="362" spans="15:29" ht="25.5">
      <c r="O362" s="105"/>
      <c r="P362" s="110"/>
      <c r="Q362" s="104"/>
      <c r="R362" s="167">
        <v>45</v>
      </c>
      <c r="S362" s="194" t="s">
        <v>351</v>
      </c>
      <c r="T362" s="194" t="s">
        <v>308</v>
      </c>
      <c r="U362" s="167">
        <v>86</v>
      </c>
      <c r="V362" s="167">
        <v>2</v>
      </c>
      <c r="W362" s="167">
        <v>24</v>
      </c>
      <c r="X362" s="167">
        <v>213</v>
      </c>
      <c r="Y362" s="167">
        <v>138</v>
      </c>
      <c r="Z362" s="192">
        <f t="shared" si="66"/>
        <v>0.00050009</v>
      </c>
      <c r="AA362" s="192">
        <f t="shared" si="67"/>
        <v>0.00032005760000000004</v>
      </c>
      <c r="AB362" s="192">
        <f t="shared" si="68"/>
        <v>0.001200216</v>
      </c>
      <c r="AC362" s="193">
        <f t="shared" si="69"/>
        <v>13.019367064320003</v>
      </c>
    </row>
    <row r="363" spans="15:29" ht="25.5">
      <c r="O363" s="107"/>
      <c r="P363" s="111"/>
      <c r="Q363" s="112"/>
      <c r="R363" s="167">
        <v>46</v>
      </c>
      <c r="S363" s="167" t="s">
        <v>352</v>
      </c>
      <c r="T363" s="194" t="s">
        <v>308</v>
      </c>
      <c r="U363" s="167">
        <v>86</v>
      </c>
      <c r="V363" s="167">
        <v>7</v>
      </c>
      <c r="W363" s="167">
        <v>24</v>
      </c>
      <c r="X363" s="167">
        <v>213</v>
      </c>
      <c r="Y363" s="167">
        <v>139</v>
      </c>
      <c r="Z363" s="192">
        <f t="shared" si="66"/>
        <v>0.001750315</v>
      </c>
      <c r="AA363" s="192">
        <f t="shared" si="67"/>
        <v>0.0011202016</v>
      </c>
      <c r="AB363" s="192">
        <f t="shared" si="68"/>
        <v>0.004200756</v>
      </c>
      <c r="AC363" s="193">
        <f t="shared" si="69"/>
        <v>45.664570143359995</v>
      </c>
    </row>
    <row r="364" spans="15:29" ht="25.5">
      <c r="O364" s="107"/>
      <c r="P364" s="111"/>
      <c r="Q364" s="112"/>
      <c r="R364" s="167">
        <v>47</v>
      </c>
      <c r="S364" s="167" t="s">
        <v>353</v>
      </c>
      <c r="T364" s="194" t="s">
        <v>308</v>
      </c>
      <c r="U364" s="167">
        <v>86</v>
      </c>
      <c r="V364" s="167">
        <v>38</v>
      </c>
      <c r="W364" s="167">
        <v>24</v>
      </c>
      <c r="X364" s="167">
        <v>213</v>
      </c>
      <c r="Y364" s="167">
        <v>139</v>
      </c>
      <c r="Z364" s="192">
        <f t="shared" si="66"/>
        <v>0.009501710000000002</v>
      </c>
      <c r="AA364" s="192">
        <f t="shared" si="67"/>
        <v>0.006081094400000001</v>
      </c>
      <c r="AB364" s="192">
        <f t="shared" si="68"/>
        <v>0.022804104000000002</v>
      </c>
      <c r="AC364" s="193">
        <f t="shared" si="69"/>
        <v>247.89338077824004</v>
      </c>
    </row>
    <row r="365" spans="15:29" ht="15">
      <c r="O365" s="105"/>
      <c r="P365" s="159">
        <v>48</v>
      </c>
      <c r="Q365" s="159"/>
      <c r="R365" s="182"/>
      <c r="S365" s="584" t="s">
        <v>354</v>
      </c>
      <c r="T365" s="584" t="s">
        <v>308</v>
      </c>
      <c r="U365" s="584"/>
      <c r="V365" s="584"/>
      <c r="W365" s="584"/>
      <c r="X365" s="584"/>
      <c r="Y365" s="584"/>
      <c r="Z365" s="195">
        <f>SUM(Z366:Z368)</f>
        <v>0.020753735</v>
      </c>
      <c r="AA365" s="196"/>
      <c r="AB365" s="195">
        <f>SUM(AB366:AB368)</f>
        <v>0.049808964</v>
      </c>
      <c r="AC365" s="197">
        <f>SUM(AC366:AC368)</f>
        <v>540.30373316928</v>
      </c>
    </row>
    <row r="366" spans="15:30" ht="29.25" customHeight="1">
      <c r="O366" s="107"/>
      <c r="P366" s="113"/>
      <c r="Q366" s="112"/>
      <c r="R366" s="167">
        <v>48</v>
      </c>
      <c r="S366" s="194" t="s">
        <v>355</v>
      </c>
      <c r="T366" s="194" t="s">
        <v>308</v>
      </c>
      <c r="U366" s="167">
        <v>86</v>
      </c>
      <c r="V366" s="167">
        <v>3</v>
      </c>
      <c r="W366" s="167">
        <v>24</v>
      </c>
      <c r="X366" s="167">
        <v>213</v>
      </c>
      <c r="Y366" s="167">
        <v>138</v>
      </c>
      <c r="Z366" s="173">
        <f>1.2*U366*V366*50*1.163/W366/1000000</f>
        <v>0.0007501350000000001</v>
      </c>
      <c r="AA366" s="173">
        <f>Z366*0.64</f>
        <v>0.00048008640000000004</v>
      </c>
      <c r="AB366" s="173">
        <f>2.4*Z366</f>
        <v>0.001800324</v>
      </c>
      <c r="AC366" s="177">
        <f>(Z366*X366+AA366*Y366)*W366*3.6</f>
        <v>19.529050596480005</v>
      </c>
      <c r="AD366" s="24"/>
    </row>
    <row r="367" spans="15:30" ht="19.5" customHeight="1">
      <c r="O367" s="107"/>
      <c r="P367" s="113"/>
      <c r="Q367" s="112"/>
      <c r="R367" s="167">
        <v>49</v>
      </c>
      <c r="S367" s="194" t="s">
        <v>356</v>
      </c>
      <c r="T367" s="194" t="s">
        <v>308</v>
      </c>
      <c r="U367" s="167">
        <v>86</v>
      </c>
      <c r="V367" s="167">
        <v>17</v>
      </c>
      <c r="W367" s="167">
        <v>24</v>
      </c>
      <c r="X367" s="167">
        <v>213</v>
      </c>
      <c r="Y367" s="167">
        <v>138</v>
      </c>
      <c r="Z367" s="173">
        <f>1.2*U367*V367*50*1.163/W367/1000000</f>
        <v>0.004250765</v>
      </c>
      <c r="AA367" s="173">
        <f>Z367*0.64</f>
        <v>0.0027204896</v>
      </c>
      <c r="AB367" s="173">
        <f>2.4*Z367</f>
        <v>0.010201836</v>
      </c>
      <c r="AC367" s="177">
        <f>(Z367*X367+AA367*Y367)*W367*3.6</f>
        <v>110.66462004672</v>
      </c>
      <c r="AD367" s="24"/>
    </row>
    <row r="368" spans="15:30" ht="25.5">
      <c r="O368" s="107"/>
      <c r="P368" s="111"/>
      <c r="Q368" s="112"/>
      <c r="R368" s="167">
        <v>50</v>
      </c>
      <c r="S368" s="167" t="s">
        <v>357</v>
      </c>
      <c r="T368" s="194" t="s">
        <v>308</v>
      </c>
      <c r="U368" s="167">
        <v>86</v>
      </c>
      <c r="V368" s="167">
        <v>63</v>
      </c>
      <c r="W368" s="167">
        <v>24</v>
      </c>
      <c r="X368" s="167">
        <v>213</v>
      </c>
      <c r="Y368" s="167">
        <v>138</v>
      </c>
      <c r="Z368" s="173">
        <f>1.2*U368*V368*50*1.163/W368/1000000</f>
        <v>0.015752835</v>
      </c>
      <c r="AA368" s="173">
        <f>Z368*0.64</f>
        <v>0.0100818144</v>
      </c>
      <c r="AB368" s="173">
        <f>2.4*Z368</f>
        <v>0.037806804</v>
      </c>
      <c r="AC368" s="177">
        <f>(Z368*X368+AA368*Y368)*W368*3.6</f>
        <v>410.11006252608</v>
      </c>
      <c r="AD368" s="24"/>
    </row>
    <row r="369" spans="15:30" ht="15">
      <c r="O369" s="106"/>
      <c r="P369" s="159"/>
      <c r="Q369" s="159"/>
      <c r="R369" s="182"/>
      <c r="S369" s="584" t="s">
        <v>298</v>
      </c>
      <c r="T369" s="584" t="s">
        <v>308</v>
      </c>
      <c r="U369" s="584"/>
      <c r="V369" s="584"/>
      <c r="W369" s="584"/>
      <c r="X369" s="584"/>
      <c r="Y369" s="584"/>
      <c r="Z369" s="198">
        <f>SUM(Z370:Z371)</f>
        <v>0.04450801</v>
      </c>
      <c r="AA369" s="199"/>
      <c r="AB369" s="198">
        <f>SUM(AB370:AB371)</f>
        <v>0.106819224</v>
      </c>
      <c r="AC369" s="200">
        <f>SUM(AC370:AC371)</f>
        <v>1158.72366872448</v>
      </c>
      <c r="AD369" s="24"/>
    </row>
    <row r="370" spans="15:30" ht="19.5" customHeight="1">
      <c r="O370" s="107"/>
      <c r="P370" s="111"/>
      <c r="Q370" s="112"/>
      <c r="R370" s="527">
        <v>51</v>
      </c>
      <c r="S370" s="527" t="s">
        <v>358</v>
      </c>
      <c r="T370" s="562" t="s">
        <v>308</v>
      </c>
      <c r="U370" s="527">
        <v>86</v>
      </c>
      <c r="V370" s="527">
        <v>3</v>
      </c>
      <c r="W370" s="527">
        <v>24</v>
      </c>
      <c r="X370" s="527">
        <v>213</v>
      </c>
      <c r="Y370" s="527">
        <v>138</v>
      </c>
      <c r="Z370" s="204">
        <f>1.2*U370*V370*50*1.163/W370/1000000</f>
        <v>0.0007501350000000001</v>
      </c>
      <c r="AA370" s="204">
        <f>Z370*0.64</f>
        <v>0.00048008640000000004</v>
      </c>
      <c r="AB370" s="204">
        <f>2.4*Z370</f>
        <v>0.001800324</v>
      </c>
      <c r="AC370" s="205">
        <f>(Z370*X370+AA370*Y370)*W370*3.6</f>
        <v>19.529050596480005</v>
      </c>
      <c r="AD370" s="24"/>
    </row>
    <row r="371" spans="15:30" ht="17.25" customHeight="1">
      <c r="O371" s="107"/>
      <c r="P371" s="111"/>
      <c r="Q371" s="112"/>
      <c r="R371" s="527">
        <v>52</v>
      </c>
      <c r="S371" s="527" t="s">
        <v>359</v>
      </c>
      <c r="T371" s="562" t="s">
        <v>308</v>
      </c>
      <c r="U371" s="527">
        <v>86</v>
      </c>
      <c r="V371" s="527">
        <v>175</v>
      </c>
      <c r="W371" s="527">
        <v>24</v>
      </c>
      <c r="X371" s="527">
        <v>213</v>
      </c>
      <c r="Y371" s="527">
        <v>138</v>
      </c>
      <c r="Z371" s="204">
        <f>1.2*U371*V371*50*1.163/W371/1000000</f>
        <v>0.043757875</v>
      </c>
      <c r="AA371" s="204">
        <f>Z371*0.64</f>
        <v>0.028005040000000002</v>
      </c>
      <c r="AB371" s="204">
        <f>2.4*Z371</f>
        <v>0.1050189</v>
      </c>
      <c r="AC371" s="205">
        <f>(Z371*X371+AA371*Y371)*W371*3.6</f>
        <v>1139.194618128</v>
      </c>
      <c r="AD371" s="24"/>
    </row>
    <row r="372" spans="15:30" ht="15">
      <c r="O372" s="106"/>
      <c r="P372" s="159"/>
      <c r="Q372" s="159"/>
      <c r="R372" s="563"/>
      <c r="S372" s="586" t="s">
        <v>294</v>
      </c>
      <c r="T372" s="586"/>
      <c r="U372" s="586"/>
      <c r="V372" s="586"/>
      <c r="W372" s="586"/>
      <c r="X372" s="586"/>
      <c r="Y372" s="586"/>
      <c r="Z372" s="212">
        <f>SUM(Z373:Z374)</f>
        <v>0.0027504950000000004</v>
      </c>
      <c r="AA372" s="213"/>
      <c r="AB372" s="212">
        <f>SUM(AB373:AB374)</f>
        <v>0.006601188000000001</v>
      </c>
      <c r="AC372" s="214">
        <f>SUM(AC373:AC374)</f>
        <v>71.60651885376002</v>
      </c>
      <c r="AD372" s="24"/>
    </row>
    <row r="373" spans="15:30" ht="25.5">
      <c r="O373" s="107"/>
      <c r="P373" s="111"/>
      <c r="Q373" s="109"/>
      <c r="R373" s="527">
        <v>53</v>
      </c>
      <c r="S373" s="527" t="s">
        <v>360</v>
      </c>
      <c r="T373" s="562" t="s">
        <v>308</v>
      </c>
      <c r="U373" s="527">
        <v>86</v>
      </c>
      <c r="V373" s="527">
        <v>5</v>
      </c>
      <c r="W373" s="527">
        <v>24</v>
      </c>
      <c r="X373" s="527">
        <v>213</v>
      </c>
      <c r="Y373" s="527">
        <v>138</v>
      </c>
      <c r="Z373" s="204">
        <f>1.2*U373*V373*50*1.163/W373/1000000</f>
        <v>0.0012502250000000002</v>
      </c>
      <c r="AA373" s="204">
        <f>Z373*0.64</f>
        <v>0.0008001440000000001</v>
      </c>
      <c r="AB373" s="204">
        <f>2.4*Z373</f>
        <v>0.0030005400000000003</v>
      </c>
      <c r="AC373" s="205">
        <f>(Z373*X373+AA373*Y373)*W373*3.6</f>
        <v>32.54841766080001</v>
      </c>
      <c r="AD373" s="24"/>
    </row>
    <row r="374" spans="15:30" ht="25.5">
      <c r="O374" s="107"/>
      <c r="P374" s="111"/>
      <c r="Q374" s="109"/>
      <c r="R374" s="527">
        <v>54</v>
      </c>
      <c r="S374" s="527" t="s">
        <v>361</v>
      </c>
      <c r="T374" s="562" t="s">
        <v>308</v>
      </c>
      <c r="U374" s="527">
        <v>86</v>
      </c>
      <c r="V374" s="527">
        <v>6</v>
      </c>
      <c r="W374" s="527">
        <v>24</v>
      </c>
      <c r="X374" s="527">
        <v>213</v>
      </c>
      <c r="Y374" s="527">
        <v>138</v>
      </c>
      <c r="Z374" s="204">
        <f>1.2*U374*V374*50*1.163/W374/1000000</f>
        <v>0.0015002700000000002</v>
      </c>
      <c r="AA374" s="204">
        <f>Z374*0.64</f>
        <v>0.0009601728000000001</v>
      </c>
      <c r="AB374" s="204">
        <f>2.4*Z374</f>
        <v>0.003600648</v>
      </c>
      <c r="AC374" s="205">
        <f>(Z374*X374+AA374*Y374)*W374*3.6</f>
        <v>39.05810119296001</v>
      </c>
      <c r="AD374" s="24"/>
    </row>
    <row r="375" spans="15:29" s="50" customFormat="1" ht="14.25">
      <c r="O375" s="158"/>
      <c r="P375" s="158"/>
      <c r="Q375" s="158"/>
      <c r="R375" s="284"/>
      <c r="S375" s="587" t="s">
        <v>362</v>
      </c>
      <c r="T375" s="587" t="s">
        <v>363</v>
      </c>
      <c r="U375" s="587"/>
      <c r="V375" s="587"/>
      <c r="W375" s="587"/>
      <c r="X375" s="587"/>
      <c r="Y375" s="587"/>
      <c r="Z375" s="215">
        <f>SUM(Z376+Z380)</f>
        <v>0.1677889175</v>
      </c>
      <c r="AA375" s="213"/>
      <c r="AB375" s="215">
        <f>SUM(AB376+AB380)</f>
        <v>0.40269340200000003</v>
      </c>
      <c r="AC375" s="216">
        <f>SUM(AC376+AC380)</f>
        <v>1024.2229263897602</v>
      </c>
    </row>
    <row r="376" spans="15:29" s="50" customFormat="1" ht="15">
      <c r="O376" s="106"/>
      <c r="P376" s="159">
        <v>55</v>
      </c>
      <c r="Q376" s="159"/>
      <c r="R376" s="563"/>
      <c r="S376" s="586" t="s">
        <v>306</v>
      </c>
      <c r="T376" s="586" t="s">
        <v>308</v>
      </c>
      <c r="U376" s="586"/>
      <c r="V376" s="586"/>
      <c r="W376" s="586"/>
      <c r="X376" s="586"/>
      <c r="Y376" s="586"/>
      <c r="Z376" s="212">
        <f>SUM(Z377:Z379)</f>
        <v>0.075042575</v>
      </c>
      <c r="AA376" s="213"/>
      <c r="AB376" s="212">
        <f>SUM(AB377:AB379)</f>
        <v>0.18010218000000003</v>
      </c>
      <c r="AC376" s="214">
        <f>SUM(AC377:AC379)</f>
        <v>717.5969544384002</v>
      </c>
    </row>
    <row r="377" spans="15:29" ht="25.5" customHeight="1">
      <c r="O377" s="116"/>
      <c r="P377" s="110"/>
      <c r="Q377" s="109"/>
      <c r="R377" s="527">
        <v>56</v>
      </c>
      <c r="S377" s="562" t="s">
        <v>364</v>
      </c>
      <c r="T377" s="562" t="s">
        <v>363</v>
      </c>
      <c r="U377" s="527">
        <v>25</v>
      </c>
      <c r="V377" s="527">
        <v>245</v>
      </c>
      <c r="W377" s="527">
        <v>12</v>
      </c>
      <c r="X377" s="527">
        <v>152</v>
      </c>
      <c r="Y377" s="527">
        <v>99</v>
      </c>
      <c r="Z377" s="204">
        <f>1.2*U377*V377*50*1.163/W377/1000000</f>
        <v>0.035616875</v>
      </c>
      <c r="AA377" s="204">
        <f>Z377*0.64</f>
        <v>0.0227948</v>
      </c>
      <c r="AB377" s="204">
        <f>2.4*Z377</f>
        <v>0.0854805</v>
      </c>
      <c r="AC377" s="205">
        <f>(Z377*X377+AA377*Y377)*W377*3.6</f>
        <v>331.36344864</v>
      </c>
    </row>
    <row r="378" spans="15:29" ht="27" customHeight="1">
      <c r="O378" s="116"/>
      <c r="P378" s="110"/>
      <c r="Q378" s="109"/>
      <c r="R378" s="527">
        <v>57</v>
      </c>
      <c r="S378" s="562" t="s">
        <v>365</v>
      </c>
      <c r="T378" s="562" t="s">
        <v>366</v>
      </c>
      <c r="U378" s="527">
        <v>4</v>
      </c>
      <c r="V378" s="527">
        <v>1470</v>
      </c>
      <c r="W378" s="527">
        <v>12</v>
      </c>
      <c r="X378" s="527">
        <v>152</v>
      </c>
      <c r="Y378" s="527">
        <v>99</v>
      </c>
      <c r="Z378" s="204">
        <f>1.2*U378*V378*50*1.163/W378/1000000</f>
        <v>0.034192200000000006</v>
      </c>
      <c r="AA378" s="204">
        <f>Z378*0.64</f>
        <v>0.021883008000000006</v>
      </c>
      <c r="AB378" s="204">
        <f>2.4*Z378</f>
        <v>0.08206128000000001</v>
      </c>
      <c r="AC378" s="205">
        <f>(Z378*X378+AA378*Y378)*W378*3.6</f>
        <v>318.1089106944001</v>
      </c>
    </row>
    <row r="379" spans="15:29" ht="49.5" customHeight="1">
      <c r="O379" s="115"/>
      <c r="P379" s="110"/>
      <c r="Q379" s="109"/>
      <c r="R379" s="527">
        <v>58</v>
      </c>
      <c r="S379" s="562" t="s">
        <v>367</v>
      </c>
      <c r="T379" s="562" t="s">
        <v>368</v>
      </c>
      <c r="U379" s="527">
        <v>30</v>
      </c>
      <c r="V379" s="527">
        <v>30</v>
      </c>
      <c r="W379" s="527">
        <v>12</v>
      </c>
      <c r="X379" s="527">
        <v>213</v>
      </c>
      <c r="Y379" s="527">
        <v>138</v>
      </c>
      <c r="Z379" s="204">
        <f>1.2*U379*V379*50*1.163/W379/1000000</f>
        <v>0.0052335</v>
      </c>
      <c r="AA379" s="204">
        <f>Z379*0.64</f>
        <v>0.0033494400000000004</v>
      </c>
      <c r="AB379" s="204">
        <f>2.4*Z379</f>
        <v>0.012560400000000001</v>
      </c>
      <c r="AC379" s="205">
        <f>(Z379*X379+AA379*Y379)*W379*3.6</f>
        <v>68.12459510400001</v>
      </c>
    </row>
    <row r="380" spans="15:29" s="50" customFormat="1" ht="15">
      <c r="O380" s="106"/>
      <c r="P380" s="159"/>
      <c r="Q380" s="159"/>
      <c r="R380" s="563"/>
      <c r="S380" s="586" t="s">
        <v>369</v>
      </c>
      <c r="T380" s="586"/>
      <c r="U380" s="586"/>
      <c r="V380" s="586"/>
      <c r="W380" s="586"/>
      <c r="X380" s="586"/>
      <c r="Y380" s="586"/>
      <c r="Z380" s="212">
        <f>SUM(Z381:Z384)</f>
        <v>0.0927463425</v>
      </c>
      <c r="AA380" s="213"/>
      <c r="AB380" s="212">
        <f>SUM(AB381:AB384)</f>
        <v>0.222591222</v>
      </c>
      <c r="AC380" s="214">
        <f>SUM(AC381:AC384)</f>
        <v>306.62597195136</v>
      </c>
    </row>
    <row r="381" spans="15:29" ht="39.75" customHeight="1">
      <c r="O381" s="116"/>
      <c r="P381" s="110"/>
      <c r="Q381" s="109"/>
      <c r="R381" s="527">
        <v>59</v>
      </c>
      <c r="S381" s="562" t="s">
        <v>370</v>
      </c>
      <c r="T381" s="562" t="s">
        <v>363</v>
      </c>
      <c r="U381" s="527">
        <v>30</v>
      </c>
      <c r="V381" s="527">
        <v>38</v>
      </c>
      <c r="W381" s="527">
        <v>24</v>
      </c>
      <c r="X381" s="527">
        <v>213</v>
      </c>
      <c r="Y381" s="527">
        <v>138</v>
      </c>
      <c r="Z381" s="204">
        <f>1.2*U381*V381*50*1.163/W381/1000000</f>
        <v>0.00331455</v>
      </c>
      <c r="AA381" s="204">
        <f>Z381*0.64</f>
        <v>0.0021213119999999998</v>
      </c>
      <c r="AB381" s="204">
        <f>2.4*Z381</f>
        <v>0.007954919999999999</v>
      </c>
      <c r="AC381" s="205">
        <f>(Z381*X381+AA381*Y381)*W381*3.6</f>
        <v>86.29115379839999</v>
      </c>
    </row>
    <row r="382" spans="15:29" ht="39.75" customHeight="1">
      <c r="O382" s="116"/>
      <c r="P382" s="110"/>
      <c r="Q382" s="109"/>
      <c r="R382" s="527">
        <v>60</v>
      </c>
      <c r="S382" s="562" t="s">
        <v>371</v>
      </c>
      <c r="T382" s="562" t="s">
        <v>372</v>
      </c>
      <c r="U382" s="527">
        <v>240</v>
      </c>
      <c r="V382" s="527">
        <v>38</v>
      </c>
      <c r="W382" s="527">
        <v>8</v>
      </c>
      <c r="X382" s="527">
        <v>34</v>
      </c>
      <c r="Y382" s="527">
        <v>15</v>
      </c>
      <c r="Z382" s="204">
        <f>1.2*U382*V382*50*1.163/W382/1000000</f>
        <v>0.0795492</v>
      </c>
      <c r="AA382" s="204">
        <f>Z382*0.64</f>
        <v>0.050911488000000005</v>
      </c>
      <c r="AB382" s="204">
        <f>2.4*Z382</f>
        <v>0.19091808</v>
      </c>
      <c r="AC382" s="205">
        <f>(Z382*X382+AA382*Y382)*W382*3.6</f>
        <v>99.888339456</v>
      </c>
    </row>
    <row r="383" spans="15:29" ht="42" customHeight="1">
      <c r="O383" s="116"/>
      <c r="P383" s="110"/>
      <c r="Q383" s="109"/>
      <c r="R383" s="527">
        <v>61</v>
      </c>
      <c r="S383" s="562" t="s">
        <v>373</v>
      </c>
      <c r="T383" s="562" t="s">
        <v>366</v>
      </c>
      <c r="U383" s="527">
        <v>4</v>
      </c>
      <c r="V383" s="527">
        <v>304</v>
      </c>
      <c r="W383" s="527">
        <v>16</v>
      </c>
      <c r="X383" s="527">
        <v>213</v>
      </c>
      <c r="Y383" s="527">
        <v>138</v>
      </c>
      <c r="Z383" s="204">
        <f>1.2*U383*V383*50*1.163/W383/1000000</f>
        <v>0.00530328</v>
      </c>
      <c r="AA383" s="204">
        <f>Z383*0.64</f>
        <v>0.0033940992</v>
      </c>
      <c r="AB383" s="204">
        <f>2.4*Z383</f>
        <v>0.012727872</v>
      </c>
      <c r="AC383" s="205">
        <f>(Z383*X383+AA383*Y383)*W383*3.6</f>
        <v>92.04389738496</v>
      </c>
    </row>
    <row r="384" spans="15:29" ht="39.75" customHeight="1">
      <c r="O384" s="107"/>
      <c r="P384" s="110"/>
      <c r="Q384" s="109"/>
      <c r="R384" s="527">
        <v>62</v>
      </c>
      <c r="S384" s="562" t="s">
        <v>374</v>
      </c>
      <c r="T384" s="562" t="s">
        <v>375</v>
      </c>
      <c r="U384" s="527">
        <v>15</v>
      </c>
      <c r="V384" s="527">
        <v>35</v>
      </c>
      <c r="W384" s="527">
        <v>8</v>
      </c>
      <c r="X384" s="527">
        <v>152</v>
      </c>
      <c r="Y384" s="527">
        <v>99</v>
      </c>
      <c r="Z384" s="204">
        <f>1.2*U384*V384*50*1.163/W384/1000000</f>
        <v>0.0045793125</v>
      </c>
      <c r="AA384" s="204">
        <f>Z384*0.64</f>
        <v>0.00293076</v>
      </c>
      <c r="AB384" s="204">
        <f>2.4*Z384</f>
        <v>0.01099035</v>
      </c>
      <c r="AC384" s="205">
        <f>(Z384*X384+AA384*Y384)*W384*3.6</f>
        <v>28.402581312000006</v>
      </c>
    </row>
    <row r="385" spans="15:29" s="50" customFormat="1" ht="14.25">
      <c r="O385" s="158"/>
      <c r="P385" s="158"/>
      <c r="Q385" s="158"/>
      <c r="R385" s="284"/>
      <c r="S385" s="587" t="s">
        <v>376</v>
      </c>
      <c r="T385" s="587"/>
      <c r="U385" s="587"/>
      <c r="V385" s="587"/>
      <c r="W385" s="587"/>
      <c r="X385" s="587"/>
      <c r="Y385" s="587"/>
      <c r="Z385" s="217">
        <f>SUM(Z386)</f>
        <v>0.0007850249999999999</v>
      </c>
      <c r="AA385" s="202"/>
      <c r="AB385" s="217">
        <f>SUM(AB386)</f>
        <v>0.0018840599999999995</v>
      </c>
      <c r="AC385" s="218">
        <f>SUM(AC386)</f>
        <v>4.869013939199999</v>
      </c>
    </row>
    <row r="386" spans="15:29" s="50" customFormat="1" ht="15">
      <c r="O386" s="106"/>
      <c r="P386" s="159"/>
      <c r="Q386" s="159"/>
      <c r="R386" s="563"/>
      <c r="S386" s="586" t="s">
        <v>306</v>
      </c>
      <c r="T386" s="586"/>
      <c r="U386" s="586"/>
      <c r="V386" s="586"/>
      <c r="W386" s="586"/>
      <c r="X386" s="586"/>
      <c r="Y386" s="586"/>
      <c r="Z386" s="219">
        <f>SUM(Z387)</f>
        <v>0.0007850249999999999</v>
      </c>
      <c r="AA386" s="220"/>
      <c r="AB386" s="219">
        <f>SUM(AB387)</f>
        <v>0.0018840599999999995</v>
      </c>
      <c r="AC386" s="221">
        <f>SUM(AC387)</f>
        <v>4.869013939199999</v>
      </c>
    </row>
    <row r="387" spans="15:29" ht="40.5" customHeight="1">
      <c r="O387" s="107"/>
      <c r="P387" s="104"/>
      <c r="Q387" s="116"/>
      <c r="R387" s="527">
        <v>63</v>
      </c>
      <c r="S387" s="562" t="s">
        <v>377</v>
      </c>
      <c r="T387" s="527" t="s">
        <v>378</v>
      </c>
      <c r="U387" s="527">
        <v>6</v>
      </c>
      <c r="V387" s="527">
        <v>15</v>
      </c>
      <c r="W387" s="527">
        <v>8</v>
      </c>
      <c r="X387" s="527">
        <v>152</v>
      </c>
      <c r="Y387" s="527">
        <v>99</v>
      </c>
      <c r="Z387" s="204">
        <f>1.2*U387*V387*50*1.163/W387/1000000</f>
        <v>0.0007850249999999999</v>
      </c>
      <c r="AA387" s="204">
        <f>Z387*0.64</f>
        <v>0.0005024159999999999</v>
      </c>
      <c r="AB387" s="204">
        <f>2.4*Z387</f>
        <v>0.0018840599999999995</v>
      </c>
      <c r="AC387" s="205">
        <f>(Z387*X387+AA387*Y387)*W387*3.6</f>
        <v>4.869013939199999</v>
      </c>
    </row>
    <row r="388" spans="15:29" s="50" customFormat="1" ht="16.5" customHeight="1">
      <c r="O388" s="158"/>
      <c r="P388" s="158"/>
      <c r="Q388" s="158"/>
      <c r="R388" s="284"/>
      <c r="S388" s="587" t="s">
        <v>379</v>
      </c>
      <c r="T388" s="587"/>
      <c r="U388" s="587"/>
      <c r="V388" s="587"/>
      <c r="W388" s="587"/>
      <c r="X388" s="587"/>
      <c r="Y388" s="587"/>
      <c r="Z388" s="222">
        <f>SUM(Z389)</f>
        <v>0.00027912</v>
      </c>
      <c r="AA388" s="220"/>
      <c r="AB388" s="206">
        <f>SUM(AB389)</f>
        <v>0.000669888</v>
      </c>
      <c r="AC388" s="223">
        <f>SUM(AC389)</f>
        <v>2.1640061952</v>
      </c>
    </row>
    <row r="389" spans="15:29" s="50" customFormat="1" ht="20.25" customHeight="1">
      <c r="O389" s="106"/>
      <c r="P389" s="159"/>
      <c r="Q389" s="159"/>
      <c r="R389" s="563"/>
      <c r="S389" s="586" t="s">
        <v>306</v>
      </c>
      <c r="T389" s="586" t="s">
        <v>366</v>
      </c>
      <c r="U389" s="586"/>
      <c r="V389" s="586"/>
      <c r="W389" s="586"/>
      <c r="X389" s="586"/>
      <c r="Y389" s="586"/>
      <c r="Z389" s="224">
        <f>SUM(Z390)</f>
        <v>0.00027912</v>
      </c>
      <c r="AA389" s="220"/>
      <c r="AB389" s="219">
        <f>SUM(AB390)</f>
        <v>0.000669888</v>
      </c>
      <c r="AC389" s="221">
        <f>SUM(AC390)</f>
        <v>2.1640061952</v>
      </c>
    </row>
    <row r="390" spans="15:29" ht="56.25" customHeight="1">
      <c r="O390" s="107"/>
      <c r="P390" s="110"/>
      <c r="Q390" s="104"/>
      <c r="R390" s="527">
        <v>64</v>
      </c>
      <c r="S390" s="562" t="s">
        <v>380</v>
      </c>
      <c r="T390" s="562" t="s">
        <v>381</v>
      </c>
      <c r="U390" s="527">
        <v>5</v>
      </c>
      <c r="V390" s="527">
        <v>8</v>
      </c>
      <c r="W390" s="527">
        <v>10</v>
      </c>
      <c r="X390" s="527">
        <v>152</v>
      </c>
      <c r="Y390" s="527">
        <v>99</v>
      </c>
      <c r="Z390" s="225">
        <f>1.2*U390*V390*50*1.163/W390/1000000</f>
        <v>0.00027912</v>
      </c>
      <c r="AA390" s="225">
        <f>Z390*0.64</f>
        <v>0.0001786368</v>
      </c>
      <c r="AB390" s="204">
        <f>2.4*Z390</f>
        <v>0.000669888</v>
      </c>
      <c r="AC390" s="205">
        <f>(Z390*X390+AA390*Y390)*W390*3.6</f>
        <v>2.1640061952</v>
      </c>
    </row>
    <row r="391" spans="15:29" s="50" customFormat="1" ht="14.25">
      <c r="O391" s="158"/>
      <c r="P391" s="158"/>
      <c r="Q391" s="158"/>
      <c r="R391" s="284"/>
      <c r="S391" s="587" t="s">
        <v>382</v>
      </c>
      <c r="T391" s="587"/>
      <c r="U391" s="587"/>
      <c r="V391" s="587"/>
      <c r="W391" s="587"/>
      <c r="X391" s="587"/>
      <c r="Y391" s="587"/>
      <c r="Z391" s="215">
        <f>SUM(Z392)</f>
        <v>0.0024597449999999997</v>
      </c>
      <c r="AA391" s="213"/>
      <c r="AB391" s="215">
        <f>SUM(AB392)</f>
        <v>0.005903387999999999</v>
      </c>
      <c r="AC391" s="216">
        <f>SUM(AC392)</f>
        <v>15.256243676159999</v>
      </c>
    </row>
    <row r="392" spans="15:29" s="50" customFormat="1" ht="15">
      <c r="O392" s="106"/>
      <c r="P392" s="159"/>
      <c r="Q392" s="159"/>
      <c r="R392" s="563"/>
      <c r="S392" s="586" t="s">
        <v>306</v>
      </c>
      <c r="T392" s="586"/>
      <c r="U392" s="586"/>
      <c r="V392" s="586"/>
      <c r="W392" s="586"/>
      <c r="X392" s="586"/>
      <c r="Y392" s="586"/>
      <c r="Z392" s="212">
        <f>SUM(Z393)</f>
        <v>0.0024597449999999997</v>
      </c>
      <c r="AA392" s="213"/>
      <c r="AB392" s="212">
        <f>SUM(AB393)</f>
        <v>0.005903387999999999</v>
      </c>
      <c r="AC392" s="214">
        <f>SUM(AC393)</f>
        <v>15.256243676159999</v>
      </c>
    </row>
    <row r="393" spans="15:29" ht="57.75" customHeight="1">
      <c r="O393" s="107"/>
      <c r="P393" s="110"/>
      <c r="Q393" s="104"/>
      <c r="R393" s="527">
        <v>65</v>
      </c>
      <c r="S393" s="562" t="s">
        <v>383</v>
      </c>
      <c r="T393" s="562" t="s">
        <v>363</v>
      </c>
      <c r="U393" s="527">
        <v>6</v>
      </c>
      <c r="V393" s="527">
        <v>47</v>
      </c>
      <c r="W393" s="527">
        <v>8</v>
      </c>
      <c r="X393" s="527">
        <v>152</v>
      </c>
      <c r="Y393" s="527">
        <v>99</v>
      </c>
      <c r="Z393" s="204">
        <f>1.2*U393*V393*50*1.163/W393/1000000</f>
        <v>0.0024597449999999997</v>
      </c>
      <c r="AA393" s="204">
        <f>Z393*0.64</f>
        <v>0.0015742368</v>
      </c>
      <c r="AB393" s="204">
        <f>2.4*Z393</f>
        <v>0.005903387999999999</v>
      </c>
      <c r="AC393" s="205">
        <f>(Z393*X393+AA393*Y393)*W393*3.6</f>
        <v>15.256243676159999</v>
      </c>
    </row>
    <row r="394" spans="15:29" ht="15.75" customHeight="1">
      <c r="O394" s="107"/>
      <c r="P394" s="110"/>
      <c r="Q394" s="104"/>
      <c r="R394" s="527"/>
      <c r="S394" s="587" t="s">
        <v>384</v>
      </c>
      <c r="T394" s="587"/>
      <c r="U394" s="587"/>
      <c r="V394" s="587"/>
      <c r="W394" s="587"/>
      <c r="X394" s="587"/>
      <c r="Y394" s="587"/>
      <c r="Z394" s="206">
        <f>SUM(Z396)</f>
        <v>0.0008916333333333333</v>
      </c>
      <c r="AA394" s="204"/>
      <c r="AB394" s="206">
        <f>SUM(AB396)</f>
        <v>0.00213992</v>
      </c>
      <c r="AC394" s="223">
        <f>SUM(AC396)</f>
        <v>7.4683635984</v>
      </c>
    </row>
    <row r="395" spans="15:29" ht="15">
      <c r="O395" s="105"/>
      <c r="P395" s="160"/>
      <c r="Q395" s="160"/>
      <c r="R395" s="529"/>
      <c r="S395" s="587" t="s">
        <v>202</v>
      </c>
      <c r="T395" s="587"/>
      <c r="U395" s="587"/>
      <c r="V395" s="587"/>
      <c r="W395" s="587"/>
      <c r="X395" s="587"/>
      <c r="Y395" s="587"/>
      <c r="Z395" s="201">
        <f>SUM(Z396)</f>
        <v>0.0008916333333333333</v>
      </c>
      <c r="AA395" s="202"/>
      <c r="AB395" s="201">
        <f>SUM(AB396)</f>
        <v>0.00213992</v>
      </c>
      <c r="AC395" s="203">
        <f>SUM(AC396)</f>
        <v>7.4683635984</v>
      </c>
    </row>
    <row r="396" spans="15:29" ht="44.25" customHeight="1">
      <c r="O396" s="107"/>
      <c r="P396" s="104"/>
      <c r="Q396" s="104"/>
      <c r="R396" s="527">
        <v>66</v>
      </c>
      <c r="S396" s="562" t="s">
        <v>181</v>
      </c>
      <c r="T396" s="562" t="s">
        <v>381</v>
      </c>
      <c r="U396" s="527">
        <v>5</v>
      </c>
      <c r="V396" s="527">
        <v>23</v>
      </c>
      <c r="W396" s="527">
        <v>9</v>
      </c>
      <c r="X396" s="527">
        <v>183</v>
      </c>
      <c r="Y396" s="527">
        <v>118</v>
      </c>
      <c r="Z396" s="204">
        <f>1.2*U396*V396*50*1.163/W396/1000000</f>
        <v>0.0008916333333333333</v>
      </c>
      <c r="AA396" s="204">
        <f>Z396*0.64</f>
        <v>0.0005706453333333333</v>
      </c>
      <c r="AB396" s="204">
        <f>2.4*Z396</f>
        <v>0.00213992</v>
      </c>
      <c r="AC396" s="205">
        <f>(Z396*X396+AA396*Y396)*W396*3.6</f>
        <v>7.4683635984</v>
      </c>
    </row>
    <row r="397" spans="15:29" ht="14.25">
      <c r="O397" s="107"/>
      <c r="P397" s="104"/>
      <c r="Q397" s="104"/>
      <c r="R397" s="527"/>
      <c r="S397" s="587" t="s">
        <v>385</v>
      </c>
      <c r="T397" s="587"/>
      <c r="U397" s="587"/>
      <c r="V397" s="587"/>
      <c r="W397" s="587"/>
      <c r="X397" s="587"/>
      <c r="Y397" s="587"/>
      <c r="Z397" s="206">
        <f>SUM(Z398)</f>
        <v>0.10467</v>
      </c>
      <c r="AA397" s="206"/>
      <c r="AB397" s="206">
        <f>SUM(AB398)</f>
        <v>0.251208</v>
      </c>
      <c r="AC397" s="223">
        <f>SUM(AC398)</f>
        <v>113.54099183999999</v>
      </c>
    </row>
    <row r="398" spans="15:29" ht="15">
      <c r="O398" s="105"/>
      <c r="P398" s="160"/>
      <c r="Q398" s="160"/>
      <c r="R398" s="529"/>
      <c r="S398" s="586" t="s">
        <v>202</v>
      </c>
      <c r="T398" s="586" t="s">
        <v>46</v>
      </c>
      <c r="U398" s="586"/>
      <c r="V398" s="586"/>
      <c r="W398" s="586"/>
      <c r="X398" s="586"/>
      <c r="Y398" s="586"/>
      <c r="Z398" s="226">
        <f>SUM(Z399)</f>
        <v>0.10467</v>
      </c>
      <c r="AA398" s="227"/>
      <c r="AB398" s="226">
        <f>SUM(AB399)</f>
        <v>0.251208</v>
      </c>
      <c r="AC398" s="228">
        <f>SUM(AC399)</f>
        <v>113.54099183999999</v>
      </c>
    </row>
    <row r="399" spans="15:29" ht="42.75" customHeight="1">
      <c r="O399" s="107"/>
      <c r="P399" s="110"/>
      <c r="Q399" s="104"/>
      <c r="R399" s="527">
        <v>67</v>
      </c>
      <c r="S399" s="562" t="s">
        <v>386</v>
      </c>
      <c r="T399" s="562" t="s">
        <v>368</v>
      </c>
      <c r="U399" s="527">
        <v>60</v>
      </c>
      <c r="V399" s="527">
        <v>25</v>
      </c>
      <c r="W399" s="562">
        <v>1</v>
      </c>
      <c r="X399" s="562">
        <v>213</v>
      </c>
      <c r="Y399" s="527">
        <v>138</v>
      </c>
      <c r="Z399" s="204">
        <f>1.2*U399*V399*50*1.163/W399/1000000</f>
        <v>0.10467</v>
      </c>
      <c r="AA399" s="204">
        <f>Z399*0.64</f>
        <v>0.0669888</v>
      </c>
      <c r="AB399" s="204">
        <f>2.4*Z399</f>
        <v>0.251208</v>
      </c>
      <c r="AC399" s="205">
        <f>(Z399*X399+AA399*Y399)*W399*3.6</f>
        <v>113.54099183999999</v>
      </c>
    </row>
    <row r="400" spans="15:29" s="50" customFormat="1" ht="14.25">
      <c r="O400" s="158"/>
      <c r="P400" s="158"/>
      <c r="Q400" s="158"/>
      <c r="R400" s="284"/>
      <c r="S400" s="587" t="s">
        <v>387</v>
      </c>
      <c r="T400" s="587"/>
      <c r="U400" s="587"/>
      <c r="V400" s="587"/>
      <c r="W400" s="587"/>
      <c r="X400" s="587"/>
      <c r="Y400" s="587"/>
      <c r="Z400" s="215">
        <f>SUM(Z401)</f>
        <v>0.0048293575</v>
      </c>
      <c r="AA400" s="213"/>
      <c r="AB400" s="215">
        <f>SUM(AB401)</f>
        <v>0.011590457999999998</v>
      </c>
      <c r="AC400" s="216">
        <f>SUM(AC401)</f>
        <v>108.42954208416</v>
      </c>
    </row>
    <row r="401" spans="15:29" s="50" customFormat="1" ht="15">
      <c r="O401" s="106"/>
      <c r="P401" s="159"/>
      <c r="Q401" s="159"/>
      <c r="R401" s="563"/>
      <c r="S401" s="586" t="s">
        <v>354</v>
      </c>
      <c r="T401" s="586"/>
      <c r="U401" s="586"/>
      <c r="V401" s="586"/>
      <c r="W401" s="586"/>
      <c r="X401" s="586"/>
      <c r="Y401" s="586"/>
      <c r="Z401" s="212">
        <f>SUM(Z402:Z405)</f>
        <v>0.0048293575</v>
      </c>
      <c r="AA401" s="213"/>
      <c r="AB401" s="212">
        <f>SUM(AB402:AB405)</f>
        <v>0.011590457999999998</v>
      </c>
      <c r="AC401" s="214">
        <f>SUM(AC402:AC405)</f>
        <v>108.42954208416</v>
      </c>
    </row>
    <row r="402" spans="15:29" ht="59.25" customHeight="1">
      <c r="O402" s="116"/>
      <c r="P402" s="110"/>
      <c r="Q402" s="104"/>
      <c r="R402" s="527">
        <v>68</v>
      </c>
      <c r="S402" s="562" t="s">
        <v>388</v>
      </c>
      <c r="T402" s="562" t="s">
        <v>308</v>
      </c>
      <c r="U402" s="527">
        <v>113</v>
      </c>
      <c r="V402" s="527">
        <v>6</v>
      </c>
      <c r="W402" s="527">
        <v>24</v>
      </c>
      <c r="X402" s="527">
        <v>213</v>
      </c>
      <c r="Y402" s="527">
        <v>138</v>
      </c>
      <c r="Z402" s="204">
        <f>1.2*U402*V402*50*1.163/W402/1000000</f>
        <v>0.0019712849999999997</v>
      </c>
      <c r="AA402" s="204">
        <f>Z402*0.64</f>
        <v>0.0012616224</v>
      </c>
      <c r="AB402" s="204">
        <f>2.4*Z402</f>
        <v>0.004731083999999999</v>
      </c>
      <c r="AC402" s="205">
        <f>(Z402*X402+AA402*Y402)*W402*3.6</f>
        <v>51.32052831168</v>
      </c>
    </row>
    <row r="403" spans="15:29" ht="71.25" customHeight="1">
      <c r="O403" s="116"/>
      <c r="P403" s="110"/>
      <c r="Q403" s="104"/>
      <c r="R403" s="527">
        <v>69</v>
      </c>
      <c r="S403" s="562" t="s">
        <v>389</v>
      </c>
      <c r="T403" s="562" t="s">
        <v>390</v>
      </c>
      <c r="U403" s="527">
        <v>5</v>
      </c>
      <c r="V403" s="527">
        <v>20</v>
      </c>
      <c r="W403" s="527">
        <v>8</v>
      </c>
      <c r="X403" s="527">
        <v>152</v>
      </c>
      <c r="Y403" s="527">
        <v>99</v>
      </c>
      <c r="Z403" s="204">
        <f>1.2*U403*V403*50*1.163/W403/1000000</f>
        <v>0.00087225</v>
      </c>
      <c r="AA403" s="225">
        <f>Z403*0.64</f>
        <v>0.00055824</v>
      </c>
      <c r="AB403" s="204">
        <f>2.4*Z403</f>
        <v>0.0020934</v>
      </c>
      <c r="AC403" s="205">
        <f>(Z403*X403+AA403*Y403)*W403*3.6</f>
        <v>5.410015488</v>
      </c>
    </row>
    <row r="404" spans="15:29" ht="57.75" customHeight="1">
      <c r="O404" s="116"/>
      <c r="P404" s="110"/>
      <c r="Q404" s="104"/>
      <c r="R404" s="527">
        <v>70</v>
      </c>
      <c r="S404" s="562" t="s">
        <v>391</v>
      </c>
      <c r="T404" s="562" t="s">
        <v>390</v>
      </c>
      <c r="U404" s="527">
        <v>11</v>
      </c>
      <c r="V404" s="527">
        <v>13</v>
      </c>
      <c r="W404" s="527">
        <v>24</v>
      </c>
      <c r="X404" s="527">
        <v>213</v>
      </c>
      <c r="Y404" s="527">
        <v>138</v>
      </c>
      <c r="Z404" s="225">
        <f>1.2*U404*V404*50*1.163/W404/1000000</f>
        <v>0.0004157725</v>
      </c>
      <c r="AA404" s="225">
        <f>Z404*0.64</f>
        <v>0.0002660944</v>
      </c>
      <c r="AB404" s="204">
        <f>2.4*Z404</f>
        <v>0.000997854</v>
      </c>
      <c r="AC404" s="205">
        <f>(Z404*X404+AA404*Y404)*W404*3.6</f>
        <v>10.824241222080001</v>
      </c>
    </row>
    <row r="405" spans="15:29" ht="55.5" customHeight="1">
      <c r="O405" s="116"/>
      <c r="P405" s="110"/>
      <c r="Q405" s="104"/>
      <c r="R405" s="527">
        <v>71</v>
      </c>
      <c r="S405" s="562" t="s">
        <v>392</v>
      </c>
      <c r="T405" s="562" t="s">
        <v>393</v>
      </c>
      <c r="U405" s="527">
        <v>270</v>
      </c>
      <c r="V405" s="527">
        <v>2</v>
      </c>
      <c r="W405" s="527">
        <v>24</v>
      </c>
      <c r="X405" s="527">
        <v>213</v>
      </c>
      <c r="Y405" s="527">
        <v>138</v>
      </c>
      <c r="Z405" s="204">
        <f>1.2*U405*V405*50*1.163/W405/1000000</f>
        <v>0.0015700500000000001</v>
      </c>
      <c r="AA405" s="225">
        <f>Z405*0.64</f>
        <v>0.0010048320000000002</v>
      </c>
      <c r="AB405" s="204">
        <f>2.4*Z405</f>
        <v>0.0037681200000000002</v>
      </c>
      <c r="AC405" s="205">
        <f>(Z405*X405+AA405*Y405)*W405*3.6</f>
        <v>40.87475706240001</v>
      </c>
    </row>
    <row r="406" spans="15:29" ht="14.25">
      <c r="O406" s="161"/>
      <c r="P406" s="161"/>
      <c r="Q406" s="161"/>
      <c r="R406" s="354"/>
      <c r="S406" s="587" t="s">
        <v>394</v>
      </c>
      <c r="T406" s="587"/>
      <c r="U406" s="587"/>
      <c r="V406" s="587"/>
      <c r="W406" s="587"/>
      <c r="X406" s="587"/>
      <c r="Y406" s="587"/>
      <c r="Z406" s="215">
        <f>SUM(Z407+Z409+Z418+Z426)</f>
        <v>0.024049712242424245</v>
      </c>
      <c r="AA406" s="213"/>
      <c r="AB406" s="215">
        <f>SUM(AB407+AB409+AB418+AB426)</f>
        <v>0.057719309381818185</v>
      </c>
      <c r="AC406" s="216">
        <f>SUM(AC407+AC409+AC418+AC426)</f>
        <v>256.07973703391997</v>
      </c>
    </row>
    <row r="407" spans="15:29" s="50" customFormat="1" ht="15">
      <c r="O407" s="106"/>
      <c r="P407" s="159"/>
      <c r="Q407" s="159"/>
      <c r="R407" s="563"/>
      <c r="S407" s="586" t="s">
        <v>354</v>
      </c>
      <c r="T407" s="586"/>
      <c r="U407" s="586"/>
      <c r="V407" s="586"/>
      <c r="W407" s="586"/>
      <c r="X407" s="586"/>
      <c r="Y407" s="586"/>
      <c r="Z407" s="212">
        <f>SUM(Z408:Z408)</f>
        <v>0.001163</v>
      </c>
      <c r="AA407" s="213"/>
      <c r="AB407" s="212">
        <f>SUM(AB408:AB408)</f>
        <v>0.0027911999999999998</v>
      </c>
      <c r="AC407" s="214">
        <f>SUM(AC408:AC408)</f>
        <v>15.138798911999999</v>
      </c>
    </row>
    <row r="408" spans="15:29" ht="172.5" customHeight="1">
      <c r="O408" s="107"/>
      <c r="P408" s="110"/>
      <c r="Q408" s="104"/>
      <c r="R408" s="527">
        <v>72</v>
      </c>
      <c r="S408" s="562" t="s">
        <v>395</v>
      </c>
      <c r="T408" s="562" t="s">
        <v>396</v>
      </c>
      <c r="U408" s="527">
        <v>40</v>
      </c>
      <c r="V408" s="527">
        <v>5</v>
      </c>
      <c r="W408" s="527">
        <v>12</v>
      </c>
      <c r="X408" s="527">
        <v>213</v>
      </c>
      <c r="Y408" s="527">
        <v>138</v>
      </c>
      <c r="Z408" s="204">
        <f>1.2*U408*V408*50*1.163/W408/1000000</f>
        <v>0.001163</v>
      </c>
      <c r="AA408" s="204">
        <f>Z408*0.64</f>
        <v>0.00074432</v>
      </c>
      <c r="AB408" s="204">
        <f>2.4*Z408</f>
        <v>0.0027911999999999998</v>
      </c>
      <c r="AC408" s="229">
        <f>(Z408*X408+AA408*Y408)*W408*3.6</f>
        <v>15.138798911999999</v>
      </c>
    </row>
    <row r="409" spans="15:29" ht="15">
      <c r="O409" s="107"/>
      <c r="P409" s="162"/>
      <c r="Q409" s="162"/>
      <c r="R409" s="529"/>
      <c r="S409" s="586" t="s">
        <v>175</v>
      </c>
      <c r="T409" s="586" t="s">
        <v>308</v>
      </c>
      <c r="U409" s="586"/>
      <c r="V409" s="586"/>
      <c r="W409" s="208"/>
      <c r="X409" s="208"/>
      <c r="Y409" s="208"/>
      <c r="Z409" s="209">
        <f>SUM(Z410:Z417)</f>
        <v>0.01235106</v>
      </c>
      <c r="AA409" s="201"/>
      <c r="AB409" s="209">
        <f>SUM(AB410:AB417)</f>
        <v>0.029642544</v>
      </c>
      <c r="AC409" s="203">
        <f>SUM(AC410:AC417)</f>
        <v>124.7537111616</v>
      </c>
    </row>
    <row r="410" spans="15:29" ht="25.5">
      <c r="O410" s="107"/>
      <c r="P410" s="104"/>
      <c r="Q410" s="104"/>
      <c r="R410" s="564">
        <v>73</v>
      </c>
      <c r="S410" s="562" t="s">
        <v>236</v>
      </c>
      <c r="T410" s="562" t="s">
        <v>381</v>
      </c>
      <c r="U410" s="564">
        <v>5</v>
      </c>
      <c r="V410" s="527">
        <v>3</v>
      </c>
      <c r="W410" s="527">
        <v>9</v>
      </c>
      <c r="X410" s="527">
        <v>183</v>
      </c>
      <c r="Y410" s="527">
        <v>118</v>
      </c>
      <c r="Z410" s="225">
        <f aca="true" t="shared" si="70" ref="Z410:Z417">1.2*U410*V410*50*1.163/W410/1000000</f>
        <v>0.00011630000000000001</v>
      </c>
      <c r="AA410" s="225">
        <f aca="true" t="shared" si="71" ref="AA410:AA417">Z410*0.64</f>
        <v>7.443200000000001E-05</v>
      </c>
      <c r="AB410" s="225">
        <f aca="true" t="shared" si="72" ref="AB410:AB417">2.4*Z410</f>
        <v>0.00027912</v>
      </c>
      <c r="AC410" s="205">
        <f aca="true" t="shared" si="73" ref="AC410:AC417">(Z410*X410+AA410*Y410)*W410*3.6</f>
        <v>0.9741343824000002</v>
      </c>
    </row>
    <row r="411" spans="15:29" s="117" customFormat="1" ht="30" customHeight="1">
      <c r="O411" s="105"/>
      <c r="P411" s="110"/>
      <c r="Q411" s="110"/>
      <c r="R411" s="527">
        <v>74</v>
      </c>
      <c r="S411" s="562" t="s">
        <v>397</v>
      </c>
      <c r="T411" s="562" t="s">
        <v>381</v>
      </c>
      <c r="U411" s="527">
        <v>65</v>
      </c>
      <c r="V411" s="527">
        <v>5</v>
      </c>
      <c r="W411" s="527">
        <v>10</v>
      </c>
      <c r="X411" s="527">
        <v>213</v>
      </c>
      <c r="Y411" s="527">
        <v>138</v>
      </c>
      <c r="Z411" s="204">
        <f t="shared" si="70"/>
        <v>0.00226785</v>
      </c>
      <c r="AA411" s="204">
        <f t="shared" si="71"/>
        <v>0.001451424</v>
      </c>
      <c r="AB411" s="204">
        <f t="shared" si="72"/>
        <v>0.00544284</v>
      </c>
      <c r="AC411" s="205">
        <f t="shared" si="73"/>
        <v>24.600548232</v>
      </c>
    </row>
    <row r="412" spans="15:29" s="117" customFormat="1" ht="31.5" customHeight="1">
      <c r="O412" s="105"/>
      <c r="P412" s="110"/>
      <c r="Q412" s="110"/>
      <c r="R412" s="527">
        <v>75</v>
      </c>
      <c r="S412" s="562" t="s">
        <v>398</v>
      </c>
      <c r="T412" s="562" t="s">
        <v>366</v>
      </c>
      <c r="U412" s="527">
        <v>4</v>
      </c>
      <c r="V412" s="527">
        <v>130</v>
      </c>
      <c r="W412" s="527">
        <v>10</v>
      </c>
      <c r="X412" s="527">
        <v>213</v>
      </c>
      <c r="Y412" s="527">
        <v>138</v>
      </c>
      <c r="Z412" s="225">
        <f t="shared" si="70"/>
        <v>0.00362856</v>
      </c>
      <c r="AA412" s="225">
        <f t="shared" si="71"/>
        <v>0.0023222784</v>
      </c>
      <c r="AB412" s="204">
        <f t="shared" si="72"/>
        <v>0.008708543999999999</v>
      </c>
      <c r="AC412" s="205">
        <f t="shared" si="73"/>
        <v>39.360877171199995</v>
      </c>
    </row>
    <row r="413" spans="15:29" s="117" customFormat="1" ht="29.25" customHeight="1">
      <c r="O413" s="105"/>
      <c r="P413" s="110"/>
      <c r="Q413" s="110"/>
      <c r="R413" s="527">
        <v>76</v>
      </c>
      <c r="S413" s="562" t="s">
        <v>399</v>
      </c>
      <c r="T413" s="562" t="s">
        <v>46</v>
      </c>
      <c r="U413" s="527">
        <v>5</v>
      </c>
      <c r="V413" s="527">
        <v>2</v>
      </c>
      <c r="W413" s="527">
        <v>12</v>
      </c>
      <c r="X413" s="527">
        <v>213</v>
      </c>
      <c r="Y413" s="527">
        <v>138</v>
      </c>
      <c r="Z413" s="225">
        <f t="shared" si="70"/>
        <v>5.8150000000000004E-05</v>
      </c>
      <c r="AA413" s="225">
        <f t="shared" si="71"/>
        <v>3.7216000000000004E-05</v>
      </c>
      <c r="AB413" s="225">
        <f t="shared" si="72"/>
        <v>0.00013956</v>
      </c>
      <c r="AC413" s="205">
        <f t="shared" si="73"/>
        <v>0.7569399456000001</v>
      </c>
    </row>
    <row r="414" spans="15:29" s="117" customFormat="1" ht="42" customHeight="1">
      <c r="O414" s="105"/>
      <c r="P414" s="110"/>
      <c r="Q414" s="110"/>
      <c r="R414" s="527">
        <v>77</v>
      </c>
      <c r="S414" s="562" t="s">
        <v>400</v>
      </c>
      <c r="T414" s="562" t="s">
        <v>396</v>
      </c>
      <c r="U414" s="527">
        <v>40</v>
      </c>
      <c r="V414" s="527">
        <v>3</v>
      </c>
      <c r="W414" s="527">
        <v>8</v>
      </c>
      <c r="X414" s="527">
        <v>213</v>
      </c>
      <c r="Y414" s="527">
        <v>138</v>
      </c>
      <c r="Z414" s="225">
        <f t="shared" si="70"/>
        <v>0.0010467</v>
      </c>
      <c r="AA414" s="225">
        <f t="shared" si="71"/>
        <v>0.000669888</v>
      </c>
      <c r="AB414" s="204">
        <f t="shared" si="72"/>
        <v>0.00251208</v>
      </c>
      <c r="AC414" s="205">
        <f t="shared" si="73"/>
        <v>9.083279347200001</v>
      </c>
    </row>
    <row r="415" spans="15:29" s="117" customFormat="1" ht="27.75" customHeight="1">
      <c r="O415" s="163"/>
      <c r="P415" s="110"/>
      <c r="Q415" s="118"/>
      <c r="R415" s="527">
        <v>78</v>
      </c>
      <c r="S415" s="562" t="s">
        <v>401</v>
      </c>
      <c r="T415" s="562" t="s">
        <v>402</v>
      </c>
      <c r="U415" s="527">
        <v>5</v>
      </c>
      <c r="V415" s="527">
        <v>24</v>
      </c>
      <c r="W415" s="527">
        <v>10</v>
      </c>
      <c r="X415" s="527">
        <v>183</v>
      </c>
      <c r="Y415" s="527">
        <v>138</v>
      </c>
      <c r="Z415" s="204">
        <f t="shared" si="70"/>
        <v>0.00083736</v>
      </c>
      <c r="AA415" s="204">
        <f t="shared" si="71"/>
        <v>0.0005359104</v>
      </c>
      <c r="AB415" s="204">
        <f t="shared" si="72"/>
        <v>0.002009664</v>
      </c>
      <c r="AC415" s="205">
        <f t="shared" si="73"/>
        <v>8.1789305472</v>
      </c>
    </row>
    <row r="416" spans="15:29" s="117" customFormat="1" ht="44.25" customHeight="1">
      <c r="O416" s="163"/>
      <c r="P416" s="110"/>
      <c r="Q416" s="118"/>
      <c r="R416" s="527">
        <v>79</v>
      </c>
      <c r="S416" s="562" t="s">
        <v>403</v>
      </c>
      <c r="T416" s="562" t="s">
        <v>366</v>
      </c>
      <c r="U416" s="527">
        <v>4</v>
      </c>
      <c r="V416" s="527">
        <v>120</v>
      </c>
      <c r="W416" s="527">
        <v>10</v>
      </c>
      <c r="X416" s="527">
        <v>183</v>
      </c>
      <c r="Y416" s="527">
        <v>138</v>
      </c>
      <c r="Z416" s="204">
        <f t="shared" si="70"/>
        <v>0.00334944</v>
      </c>
      <c r="AA416" s="204">
        <f t="shared" si="71"/>
        <v>0.0021436416</v>
      </c>
      <c r="AB416" s="204">
        <f t="shared" si="72"/>
        <v>0.008038656</v>
      </c>
      <c r="AC416" s="205">
        <f t="shared" si="73"/>
        <v>32.7157221888</v>
      </c>
    </row>
    <row r="417" spans="15:29" s="117" customFormat="1" ht="29.25" customHeight="1">
      <c r="O417" s="105"/>
      <c r="P417" s="110"/>
      <c r="Q417" s="110"/>
      <c r="R417" s="527">
        <v>80</v>
      </c>
      <c r="S417" s="562" t="s">
        <v>404</v>
      </c>
      <c r="T417" s="562" t="s">
        <v>396</v>
      </c>
      <c r="U417" s="527">
        <v>40</v>
      </c>
      <c r="V417" s="527">
        <v>3</v>
      </c>
      <c r="W417" s="527">
        <v>8</v>
      </c>
      <c r="X417" s="527">
        <v>213</v>
      </c>
      <c r="Y417" s="527">
        <v>138</v>
      </c>
      <c r="Z417" s="204">
        <f t="shared" si="70"/>
        <v>0.0010467</v>
      </c>
      <c r="AA417" s="204">
        <f t="shared" si="71"/>
        <v>0.000669888</v>
      </c>
      <c r="AB417" s="204">
        <f t="shared" si="72"/>
        <v>0.00251208</v>
      </c>
      <c r="AC417" s="205">
        <f t="shared" si="73"/>
        <v>9.083279347200001</v>
      </c>
    </row>
    <row r="418" spans="15:29" s="50" customFormat="1" ht="15">
      <c r="O418" s="119"/>
      <c r="P418" s="159"/>
      <c r="Q418" s="159"/>
      <c r="R418" s="563"/>
      <c r="S418" s="586" t="s">
        <v>306</v>
      </c>
      <c r="T418" s="586"/>
      <c r="U418" s="586"/>
      <c r="V418" s="586"/>
      <c r="W418" s="586"/>
      <c r="X418" s="586"/>
      <c r="Y418" s="586"/>
      <c r="Z418" s="201">
        <f>SUM(Z419:Z425)</f>
        <v>0.009488952242424242</v>
      </c>
      <c r="AA418" s="201"/>
      <c r="AB418" s="201">
        <f>SUM(AB419:AB425)</f>
        <v>0.02277348538181818</v>
      </c>
      <c r="AC418" s="203">
        <f>SUM(AC419:AC425)</f>
        <v>102.56230793952</v>
      </c>
    </row>
    <row r="419" spans="15:29" ht="38.25" customHeight="1">
      <c r="O419" s="107"/>
      <c r="P419" s="104"/>
      <c r="Q419" s="104"/>
      <c r="R419" s="527">
        <v>81</v>
      </c>
      <c r="S419" s="562" t="s">
        <v>405</v>
      </c>
      <c r="T419" s="562" t="s">
        <v>46</v>
      </c>
      <c r="U419" s="527">
        <v>5</v>
      </c>
      <c r="V419" s="527">
        <v>5</v>
      </c>
      <c r="W419" s="527">
        <v>11</v>
      </c>
      <c r="X419" s="527">
        <v>183</v>
      </c>
      <c r="Y419" s="527">
        <v>118</v>
      </c>
      <c r="Z419" s="225">
        <f aca="true" t="shared" si="74" ref="Z419:Z425">1.2*U419*V419*50*1.163/W419/1000000</f>
        <v>0.0001585909090909091</v>
      </c>
      <c r="AA419" s="225">
        <f aca="true" t="shared" si="75" ref="AA419:AA425">Z419*0.64</f>
        <v>0.00010149818181818182</v>
      </c>
      <c r="AB419" s="225">
        <f aca="true" t="shared" si="76" ref="AB419:AB425">2.4*Z419</f>
        <v>0.0003806181818181818</v>
      </c>
      <c r="AC419" s="205">
        <f aca="true" t="shared" si="77" ref="AC419:AC425">(Z419*X419+AA419*Y419)*W419*3.6</f>
        <v>1.6235573040000002</v>
      </c>
    </row>
    <row r="420" spans="15:29" ht="26.25" customHeight="1">
      <c r="O420" s="107"/>
      <c r="P420" s="104"/>
      <c r="Q420" s="104"/>
      <c r="R420" s="527">
        <v>82</v>
      </c>
      <c r="S420" s="562" t="s">
        <v>406</v>
      </c>
      <c r="T420" s="562" t="s">
        <v>381</v>
      </c>
      <c r="U420" s="527">
        <v>5</v>
      </c>
      <c r="V420" s="527">
        <v>2</v>
      </c>
      <c r="W420" s="527">
        <v>9</v>
      </c>
      <c r="X420" s="527">
        <v>183</v>
      </c>
      <c r="Y420" s="527">
        <v>118</v>
      </c>
      <c r="Z420" s="225">
        <f t="shared" si="74"/>
        <v>7.753333333333335E-05</v>
      </c>
      <c r="AA420" s="225">
        <f t="shared" si="75"/>
        <v>4.9621333333333346E-05</v>
      </c>
      <c r="AB420" s="225">
        <f t="shared" si="76"/>
        <v>0.00018608000000000003</v>
      </c>
      <c r="AC420" s="205">
        <f t="shared" si="77"/>
        <v>0.6494229216000001</v>
      </c>
    </row>
    <row r="421" spans="15:29" ht="32.25" customHeight="1">
      <c r="O421" s="107"/>
      <c r="P421" s="104"/>
      <c r="Q421" s="104"/>
      <c r="R421" s="527">
        <v>83</v>
      </c>
      <c r="S421" s="562" t="s">
        <v>407</v>
      </c>
      <c r="T421" s="562" t="s">
        <v>46</v>
      </c>
      <c r="U421" s="527">
        <v>5.2</v>
      </c>
      <c r="V421" s="527">
        <v>5</v>
      </c>
      <c r="W421" s="527">
        <v>10</v>
      </c>
      <c r="X421" s="527">
        <v>213</v>
      </c>
      <c r="Y421" s="527">
        <v>138</v>
      </c>
      <c r="Z421" s="225">
        <f t="shared" si="74"/>
        <v>0.00018142800000000005</v>
      </c>
      <c r="AA421" s="225">
        <f t="shared" si="75"/>
        <v>0.00011611392000000004</v>
      </c>
      <c r="AB421" s="225">
        <f t="shared" si="76"/>
        <v>0.0004354272000000001</v>
      </c>
      <c r="AC421" s="205">
        <f t="shared" si="77"/>
        <v>1.9680438585600004</v>
      </c>
    </row>
    <row r="422" spans="15:29" ht="25.5">
      <c r="O422" s="107"/>
      <c r="P422" s="104"/>
      <c r="Q422" s="104"/>
      <c r="R422" s="527">
        <v>84</v>
      </c>
      <c r="S422" s="562" t="s">
        <v>408</v>
      </c>
      <c r="T422" s="562" t="s">
        <v>46</v>
      </c>
      <c r="U422" s="527">
        <v>5</v>
      </c>
      <c r="V422" s="527">
        <v>1</v>
      </c>
      <c r="W422" s="527">
        <v>10</v>
      </c>
      <c r="X422" s="527">
        <v>183</v>
      </c>
      <c r="Y422" s="527">
        <v>138</v>
      </c>
      <c r="Z422" s="225">
        <f t="shared" si="74"/>
        <v>3.489E-05</v>
      </c>
      <c r="AA422" s="225">
        <f t="shared" si="75"/>
        <v>2.23296E-05</v>
      </c>
      <c r="AB422" s="225">
        <f t="shared" si="76"/>
        <v>8.3736E-05</v>
      </c>
      <c r="AC422" s="205">
        <f t="shared" si="77"/>
        <v>0.34078877280000003</v>
      </c>
    </row>
    <row r="423" spans="15:29" ht="28.5" customHeight="1">
      <c r="O423" s="107"/>
      <c r="P423" s="104"/>
      <c r="Q423" s="104"/>
      <c r="R423" s="527">
        <v>85</v>
      </c>
      <c r="S423" s="562" t="s">
        <v>409</v>
      </c>
      <c r="T423" s="562" t="s">
        <v>46</v>
      </c>
      <c r="U423" s="527">
        <v>33</v>
      </c>
      <c r="V423" s="527">
        <v>2</v>
      </c>
      <c r="W423" s="527">
        <v>11</v>
      </c>
      <c r="X423" s="527">
        <v>183</v>
      </c>
      <c r="Y423" s="527">
        <v>138</v>
      </c>
      <c r="Z423" s="225">
        <f t="shared" si="74"/>
        <v>0.00041868000000000005</v>
      </c>
      <c r="AA423" s="225">
        <f t="shared" si="75"/>
        <v>0.0002679552</v>
      </c>
      <c r="AB423" s="225">
        <f t="shared" si="76"/>
        <v>0.001004832</v>
      </c>
      <c r="AC423" s="205">
        <f t="shared" si="77"/>
        <v>4.4984118009600005</v>
      </c>
    </row>
    <row r="424" spans="15:29" ht="41.25" customHeight="1">
      <c r="O424" s="107"/>
      <c r="P424" s="104"/>
      <c r="Q424" s="104"/>
      <c r="R424" s="527">
        <v>86</v>
      </c>
      <c r="S424" s="562" t="s">
        <v>410</v>
      </c>
      <c r="T424" s="562" t="s">
        <v>378</v>
      </c>
      <c r="U424" s="527">
        <v>65</v>
      </c>
      <c r="V424" s="527">
        <v>10</v>
      </c>
      <c r="W424" s="527">
        <v>10</v>
      </c>
      <c r="X424" s="527">
        <v>213</v>
      </c>
      <c r="Y424" s="527">
        <v>138</v>
      </c>
      <c r="Z424" s="204">
        <f t="shared" si="74"/>
        <v>0.0045357</v>
      </c>
      <c r="AA424" s="204">
        <f t="shared" si="75"/>
        <v>0.002902848</v>
      </c>
      <c r="AB424" s="204">
        <f t="shared" si="76"/>
        <v>0.01088568</v>
      </c>
      <c r="AC424" s="205">
        <f t="shared" si="77"/>
        <v>49.201096464</v>
      </c>
    </row>
    <row r="425" spans="15:29" ht="27" customHeight="1">
      <c r="O425" s="107"/>
      <c r="P425" s="104"/>
      <c r="Q425" s="104"/>
      <c r="R425" s="527">
        <v>87</v>
      </c>
      <c r="S425" s="562" t="s">
        <v>411</v>
      </c>
      <c r="T425" s="562" t="s">
        <v>381</v>
      </c>
      <c r="U425" s="527">
        <v>65</v>
      </c>
      <c r="V425" s="527">
        <v>9</v>
      </c>
      <c r="W425" s="527">
        <v>10</v>
      </c>
      <c r="X425" s="527">
        <v>213</v>
      </c>
      <c r="Y425" s="527">
        <v>138</v>
      </c>
      <c r="Z425" s="204">
        <f t="shared" si="74"/>
        <v>0.00408213</v>
      </c>
      <c r="AA425" s="204">
        <f t="shared" si="75"/>
        <v>0.0026125632</v>
      </c>
      <c r="AB425" s="204">
        <f t="shared" si="76"/>
        <v>0.009797111999999998</v>
      </c>
      <c r="AC425" s="205">
        <f t="shared" si="77"/>
        <v>44.2809868176</v>
      </c>
    </row>
    <row r="426" spans="15:29" ht="20.25" customHeight="1">
      <c r="O426" s="107"/>
      <c r="P426" s="159"/>
      <c r="Q426" s="159"/>
      <c r="R426" s="563"/>
      <c r="S426" s="586" t="s">
        <v>294</v>
      </c>
      <c r="T426" s="586" t="s">
        <v>396</v>
      </c>
      <c r="U426" s="586"/>
      <c r="V426" s="586"/>
      <c r="W426" s="586"/>
      <c r="X426" s="586"/>
      <c r="Y426" s="586"/>
      <c r="Z426" s="231">
        <f>SUM(Z427)</f>
        <v>0.0010467</v>
      </c>
      <c r="AA426" s="232"/>
      <c r="AB426" s="231">
        <f>SUM(AB427)</f>
        <v>0.00251208</v>
      </c>
      <c r="AC426" s="233">
        <f>SUM(AC427)</f>
        <v>13.624919020800002</v>
      </c>
    </row>
    <row r="427" spans="15:29" ht="31.5" customHeight="1">
      <c r="O427" s="107"/>
      <c r="P427" s="104"/>
      <c r="Q427" s="104"/>
      <c r="R427" s="527">
        <v>88</v>
      </c>
      <c r="S427" s="562" t="s">
        <v>412</v>
      </c>
      <c r="T427" s="562" t="s">
        <v>366</v>
      </c>
      <c r="U427" s="527">
        <v>4</v>
      </c>
      <c r="V427" s="527">
        <v>45</v>
      </c>
      <c r="W427" s="527">
        <v>12</v>
      </c>
      <c r="X427" s="527">
        <v>213</v>
      </c>
      <c r="Y427" s="527">
        <v>138</v>
      </c>
      <c r="Z427" s="204">
        <f>1.2*U427*V427*50*1.163/W427/1000000</f>
        <v>0.0010467</v>
      </c>
      <c r="AA427" s="204">
        <f>Z427*0.64</f>
        <v>0.000669888</v>
      </c>
      <c r="AB427" s="204">
        <f>2.4*Z427</f>
        <v>0.00251208</v>
      </c>
      <c r="AC427" s="205">
        <f>(Z427*X427+AA427*Y427)*W427*3.6</f>
        <v>13.624919020800002</v>
      </c>
    </row>
    <row r="428" spans="15:29" ht="33.75" customHeight="1">
      <c r="O428" s="589"/>
      <c r="P428" s="589"/>
      <c r="Q428" s="589"/>
      <c r="R428" s="588" t="s">
        <v>18</v>
      </c>
      <c r="S428" s="588"/>
      <c r="T428" s="588"/>
      <c r="U428" s="588"/>
      <c r="V428" s="588"/>
      <c r="W428" s="588"/>
      <c r="X428" s="588"/>
      <c r="Y428" s="588"/>
      <c r="Z428" s="234">
        <f>SUM(Z314+Z375+Z385+Z388+Z391+Z394+Z397+Z400+Z406)</f>
        <v>1.1506555655757575</v>
      </c>
      <c r="AA428" s="235"/>
      <c r="AB428" s="234">
        <f>SUM(AB314+AB375+AB385+AB388+AB391+AB400+AB406)</f>
        <v>2.5082254373818182</v>
      </c>
      <c r="AC428" s="236">
        <f>SUM(AC314+AC375+AC385+AC388+AC391+AC394+AC397+AC400+AC406)</f>
        <v>23529.094895712955</v>
      </c>
    </row>
    <row r="430" ht="26.25" customHeight="1"/>
    <row r="431" ht="26.25" customHeight="1"/>
  </sheetData>
  <sheetProtection selectLockedCells="1" selectUnlockedCells="1"/>
  <mergeCells count="99">
    <mergeCell ref="S418:Y418"/>
    <mergeCell ref="S426:Y426"/>
    <mergeCell ref="R428:Y428"/>
    <mergeCell ref="O428:Q428"/>
    <mergeCell ref="S406:Y406"/>
    <mergeCell ref="S407:Y407"/>
    <mergeCell ref="S409:V409"/>
    <mergeCell ref="S397:Y397"/>
    <mergeCell ref="S398:Y398"/>
    <mergeCell ref="S400:Y400"/>
    <mergeCell ref="S401:Y401"/>
    <mergeCell ref="S391:Y391"/>
    <mergeCell ref="S392:Y392"/>
    <mergeCell ref="S394:Y394"/>
    <mergeCell ref="S395:Y395"/>
    <mergeCell ref="S386:Y386"/>
    <mergeCell ref="S388:Y388"/>
    <mergeCell ref="S389:Y389"/>
    <mergeCell ref="S380:Y380"/>
    <mergeCell ref="S385:Y385"/>
    <mergeCell ref="S372:Y372"/>
    <mergeCell ref="S375:Y375"/>
    <mergeCell ref="S376:Y376"/>
    <mergeCell ref="S358:Y358"/>
    <mergeCell ref="S365:Y365"/>
    <mergeCell ref="S369:Y369"/>
    <mergeCell ref="S314:Y314"/>
    <mergeCell ref="S315:Y315"/>
    <mergeCell ref="S335:Y335"/>
    <mergeCell ref="I304:J304"/>
    <mergeCell ref="I305:J305"/>
    <mergeCell ref="I306:J306"/>
    <mergeCell ref="I307:J307"/>
    <mergeCell ref="S313:AC313"/>
    <mergeCell ref="I300:J300"/>
    <mergeCell ref="S300:AC300"/>
    <mergeCell ref="I301:J301"/>
    <mergeCell ref="I302:J302"/>
    <mergeCell ref="I303:J303"/>
    <mergeCell ref="C292:F292"/>
    <mergeCell ref="C294:F294"/>
    <mergeCell ref="C296:F296"/>
    <mergeCell ref="B298:F298"/>
    <mergeCell ref="I299:J299"/>
    <mergeCell ref="O299:R299"/>
    <mergeCell ref="C224:F224"/>
    <mergeCell ref="B226:F226"/>
    <mergeCell ref="C227:F227"/>
    <mergeCell ref="C271:F271"/>
    <mergeCell ref="C281:F281"/>
    <mergeCell ref="C286:F286"/>
    <mergeCell ref="C186:F186"/>
    <mergeCell ref="B202:F202"/>
    <mergeCell ref="C203:F203"/>
    <mergeCell ref="B211:F211"/>
    <mergeCell ref="C212:F212"/>
    <mergeCell ref="C217:F217"/>
    <mergeCell ref="C172:F172"/>
    <mergeCell ref="B176:F176"/>
    <mergeCell ref="C177:F177"/>
    <mergeCell ref="B181:F181"/>
    <mergeCell ref="C182:F182"/>
    <mergeCell ref="B185:F185"/>
    <mergeCell ref="C156:F156"/>
    <mergeCell ref="Q160:Q161"/>
    <mergeCell ref="C166:F166"/>
    <mergeCell ref="B167:B168"/>
    <mergeCell ref="C169:G169"/>
    <mergeCell ref="B171:F171"/>
    <mergeCell ref="B147:F147"/>
    <mergeCell ref="C148:F148"/>
    <mergeCell ref="B150:F150"/>
    <mergeCell ref="C151:F151"/>
    <mergeCell ref="C153:F153"/>
    <mergeCell ref="B155:F155"/>
    <mergeCell ref="C133:F133"/>
    <mergeCell ref="C136:F136"/>
    <mergeCell ref="Q140:Q141"/>
    <mergeCell ref="B142:F142"/>
    <mergeCell ref="C143:F143"/>
    <mergeCell ref="C145:F145"/>
    <mergeCell ref="C112:F112"/>
    <mergeCell ref="C116:F116"/>
    <mergeCell ref="C118:F118"/>
    <mergeCell ref="C120:F120"/>
    <mergeCell ref="C127:F127"/>
    <mergeCell ref="B132:F132"/>
    <mergeCell ref="C72:F72"/>
    <mergeCell ref="C79:F79"/>
    <mergeCell ref="C81:F81"/>
    <mergeCell ref="C89:F89"/>
    <mergeCell ref="C94:F94"/>
    <mergeCell ref="C99:F99"/>
    <mergeCell ref="B4:K4"/>
    <mergeCell ref="B13:K13"/>
    <mergeCell ref="B14:F14"/>
    <mergeCell ref="C15:F15"/>
    <mergeCell ref="C37:F37"/>
    <mergeCell ref="C61:F61"/>
  </mergeCells>
  <printOptions/>
  <pageMargins left="0.7875" right="0.19652777777777777" top="0.5902777777777778" bottom="0.393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75"/>
  <sheetViews>
    <sheetView tabSelected="1" zoomScaleSheetLayoutView="70" workbookViewId="0" topLeftCell="A1">
      <selection activeCell="P28" sqref="P28"/>
    </sheetView>
  </sheetViews>
  <sheetFormatPr defaultColWidth="9.00390625" defaultRowHeight="12.75"/>
  <cols>
    <col min="1" max="1" width="4.375" style="0" customWidth="1"/>
    <col min="2" max="2" width="33.625" style="0" customWidth="1"/>
    <col min="3" max="3" width="6.00390625" style="0" customWidth="1"/>
    <col min="4" max="4" width="7.00390625" style="0" customWidth="1"/>
    <col min="5" max="5" width="4.375" style="0" customWidth="1"/>
    <col min="6" max="6" width="4.75390625" style="0" customWidth="1"/>
    <col min="7" max="7" width="6.75390625" style="0" customWidth="1"/>
    <col min="8" max="8" width="7.625" style="0" customWidth="1"/>
    <col min="9" max="9" width="7.375" style="0" customWidth="1"/>
    <col min="11" max="11" width="6.875" style="0" customWidth="1"/>
    <col min="12" max="12" width="6.75390625" style="0" customWidth="1"/>
    <col min="13" max="13" width="7.25390625" style="0" customWidth="1"/>
    <col min="14" max="14" width="6.125" style="0" customWidth="1"/>
    <col min="15" max="15" width="7.00390625" style="0" customWidth="1"/>
    <col min="16" max="16" width="8.125" style="0" customWidth="1"/>
    <col min="17" max="17" width="7.00390625" style="0" customWidth="1"/>
    <col min="18" max="18" width="7.625" style="0" customWidth="1"/>
  </cols>
  <sheetData>
    <row r="3" spans="1:13" ht="15.75">
      <c r="A3" s="590" t="s">
        <v>463</v>
      </c>
      <c r="B3" s="590"/>
      <c r="C3" s="590"/>
      <c r="D3" s="590"/>
      <c r="E3" s="590"/>
      <c r="F3" s="590"/>
      <c r="G3" s="590"/>
      <c r="H3" s="590"/>
      <c r="I3" s="590"/>
      <c r="J3" s="590"/>
      <c r="K3" s="125"/>
      <c r="L3" s="125"/>
      <c r="M3" s="125"/>
    </row>
    <row r="4" spans="1:13" ht="15.75">
      <c r="A4" s="590"/>
      <c r="B4" s="590"/>
      <c r="C4" s="590"/>
      <c r="D4" s="590"/>
      <c r="E4" s="590"/>
      <c r="F4" s="590"/>
      <c r="G4" s="590"/>
      <c r="H4" s="590"/>
      <c r="I4" s="590"/>
      <c r="J4" s="590"/>
      <c r="K4" s="125"/>
      <c r="L4" s="125"/>
      <c r="M4" s="125"/>
    </row>
    <row r="5" spans="2:9" ht="15.75">
      <c r="B5" s="1"/>
      <c r="C5" s="2"/>
      <c r="D5" s="3"/>
      <c r="E5" s="2"/>
      <c r="F5" s="2"/>
      <c r="G5" s="4"/>
      <c r="H5" s="2"/>
      <c r="I5" s="5"/>
    </row>
    <row r="6" spans="2:9" ht="20.25">
      <c r="B6" s="6" t="s">
        <v>0</v>
      </c>
      <c r="C6" s="1"/>
      <c r="D6" s="7"/>
      <c r="E6" s="1"/>
      <c r="F6" s="2"/>
      <c r="G6" s="4"/>
      <c r="H6" s="2"/>
      <c r="I6" s="5"/>
    </row>
    <row r="7" spans="2:9" ht="15.75">
      <c r="B7" s="8"/>
      <c r="C7" s="1"/>
      <c r="D7" s="7"/>
      <c r="E7" s="1"/>
      <c r="F7" s="2"/>
      <c r="G7" s="4"/>
      <c r="H7" s="2"/>
      <c r="I7" s="5"/>
    </row>
    <row r="8" spans="2:9" ht="18.75">
      <c r="B8" s="8" t="s">
        <v>19</v>
      </c>
      <c r="C8" s="9"/>
      <c r="D8" s="10"/>
      <c r="E8" s="9"/>
      <c r="F8" s="2"/>
      <c r="G8" s="4"/>
      <c r="H8" s="2"/>
      <c r="I8" s="5"/>
    </row>
    <row r="9" spans="2:9" ht="18.75">
      <c r="B9" s="11" t="s">
        <v>1</v>
      </c>
      <c r="C9" s="9"/>
      <c r="D9" s="10"/>
      <c r="E9" s="9"/>
      <c r="F9" s="2"/>
      <c r="G9" s="4"/>
      <c r="H9" s="2"/>
      <c r="I9" s="5"/>
    </row>
    <row r="10" spans="4:9" ht="12.75">
      <c r="D10" s="5"/>
      <c r="G10" s="12"/>
      <c r="I10" s="5"/>
    </row>
    <row r="11" spans="1:17" ht="63">
      <c r="A11" s="165" t="s">
        <v>20</v>
      </c>
      <c r="B11" s="165" t="s">
        <v>2</v>
      </c>
      <c r="C11" s="165" t="s">
        <v>3</v>
      </c>
      <c r="D11" s="171" t="s">
        <v>4</v>
      </c>
      <c r="E11" s="165" t="s">
        <v>5</v>
      </c>
      <c r="F11" s="165" t="s">
        <v>6</v>
      </c>
      <c r="G11" s="328" t="s">
        <v>7</v>
      </c>
      <c r="H11" s="165" t="s">
        <v>8</v>
      </c>
      <c r="I11" s="171" t="s">
        <v>24</v>
      </c>
      <c r="J11" s="165" t="s">
        <v>9</v>
      </c>
      <c r="K11" s="290"/>
      <c r="L11" s="290"/>
      <c r="M11" s="290"/>
      <c r="N11" s="249"/>
      <c r="O11" s="291"/>
      <c r="P11" s="291"/>
      <c r="Q11" s="291"/>
    </row>
    <row r="12" spans="1:17" ht="12.75">
      <c r="A12" s="166">
        <v>1</v>
      </c>
      <c r="B12" s="166">
        <v>2</v>
      </c>
      <c r="C12" s="166">
        <v>3</v>
      </c>
      <c r="D12" s="329">
        <v>4</v>
      </c>
      <c r="E12" s="166">
        <v>5</v>
      </c>
      <c r="F12" s="166">
        <v>6</v>
      </c>
      <c r="G12" s="329">
        <v>7</v>
      </c>
      <c r="H12" s="166">
        <v>8</v>
      </c>
      <c r="I12" s="329">
        <v>9</v>
      </c>
      <c r="J12" s="166">
        <v>10</v>
      </c>
      <c r="K12" s="154"/>
      <c r="L12" s="154"/>
      <c r="M12" s="154"/>
      <c r="N12" s="249"/>
      <c r="O12" s="249"/>
      <c r="P12" s="249"/>
      <c r="Q12" s="249"/>
    </row>
    <row r="13" spans="1:17" ht="15">
      <c r="A13" s="591" t="s">
        <v>416</v>
      </c>
      <c r="B13" s="591"/>
      <c r="C13" s="591"/>
      <c r="D13" s="591"/>
      <c r="E13" s="591"/>
      <c r="F13" s="591"/>
      <c r="G13" s="591"/>
      <c r="H13" s="591"/>
      <c r="I13" s="591"/>
      <c r="J13" s="591"/>
      <c r="K13" s="321"/>
      <c r="L13" s="321"/>
      <c r="M13" s="321"/>
      <c r="N13" s="249"/>
      <c r="O13" s="249"/>
      <c r="P13" s="249"/>
      <c r="Q13" s="249"/>
    </row>
    <row r="14" spans="1:17" ht="12.75">
      <c r="A14" s="166"/>
      <c r="B14" s="592" t="s">
        <v>10</v>
      </c>
      <c r="C14" s="592"/>
      <c r="D14" s="592"/>
      <c r="E14" s="592"/>
      <c r="F14" s="330"/>
      <c r="G14" s="331"/>
      <c r="H14" s="174">
        <f>SUM(H15+H24+H29+H40)</f>
        <v>1.6531983594478896</v>
      </c>
      <c r="I14" s="332"/>
      <c r="J14" s="175">
        <f>SUM(J15+J24+J29+J40)</f>
        <v>14116.800982546412</v>
      </c>
      <c r="K14" s="322"/>
      <c r="L14" s="322"/>
      <c r="M14" s="322"/>
      <c r="N14" s="249"/>
      <c r="O14" s="293"/>
      <c r="P14" s="293"/>
      <c r="Q14" s="293"/>
    </row>
    <row r="15" spans="1:17" ht="12.75">
      <c r="A15" s="166"/>
      <c r="B15" s="593" t="s">
        <v>417</v>
      </c>
      <c r="C15" s="593"/>
      <c r="D15" s="593"/>
      <c r="E15" s="593"/>
      <c r="F15" s="333"/>
      <c r="G15" s="334"/>
      <c r="H15" s="169">
        <f>SUM(H16:H23)</f>
        <v>0.4870204475244838</v>
      </c>
      <c r="I15" s="332"/>
      <c r="J15" s="170">
        <f>SUM(J16:J23)</f>
        <v>4158.708900745518</v>
      </c>
      <c r="K15" s="323"/>
      <c r="L15" s="323"/>
      <c r="M15" s="323"/>
      <c r="N15" s="249"/>
      <c r="O15" s="249"/>
      <c r="P15" s="249"/>
      <c r="Q15" s="249"/>
    </row>
    <row r="16" spans="1:17" ht="12.75">
      <c r="A16" s="155">
        <v>1</v>
      </c>
      <c r="B16" s="155" t="s">
        <v>418</v>
      </c>
      <c r="C16" s="335">
        <v>1996</v>
      </c>
      <c r="D16" s="336">
        <v>0.625</v>
      </c>
      <c r="E16" s="335">
        <v>20</v>
      </c>
      <c r="F16" s="337">
        <v>5.7</v>
      </c>
      <c r="G16" s="338">
        <f aca="true" t="shared" si="0" ref="G16:G23">0.01*SQRT(2*9.81*F16*(1-(273-33)/(273+E16))+11.56)</f>
        <v>0.05638205242962936</v>
      </c>
      <c r="H16" s="339">
        <f aca="true" t="shared" si="1" ref="H16:H23">0.97*C16*D16*(1+G16)*(E16+33)/1000000</f>
        <v>0.06774998014097054</v>
      </c>
      <c r="I16" s="332">
        <v>0.464</v>
      </c>
      <c r="J16" s="340">
        <f aca="true" t="shared" si="2" ref="J16:J23">H16*I16*24*213*3.6</f>
        <v>578.5228256220635</v>
      </c>
      <c r="K16" s="49"/>
      <c r="L16" s="49"/>
      <c r="M16" s="49"/>
      <c r="N16" s="249"/>
      <c r="O16" s="295"/>
      <c r="P16" s="249"/>
      <c r="Q16" s="249"/>
    </row>
    <row r="17" spans="1:17" ht="12.75">
      <c r="A17" s="155">
        <f aca="true" t="shared" si="3" ref="A17:A23">SUM(A16+1)</f>
        <v>2</v>
      </c>
      <c r="B17" s="155" t="s">
        <v>419</v>
      </c>
      <c r="C17" s="335">
        <v>303</v>
      </c>
      <c r="D17" s="336">
        <v>0.599</v>
      </c>
      <c r="E17" s="335">
        <v>20</v>
      </c>
      <c r="F17" s="337">
        <v>6</v>
      </c>
      <c r="G17" s="338">
        <f t="shared" si="0"/>
        <v>0.057318462499832544</v>
      </c>
      <c r="H17" s="339">
        <f t="shared" si="1"/>
        <v>0.009865585631290152</v>
      </c>
      <c r="I17" s="336">
        <v>0.464</v>
      </c>
      <c r="J17" s="340">
        <f t="shared" si="2"/>
        <v>84.24307230724814</v>
      </c>
      <c r="K17" s="49"/>
      <c r="L17" s="49"/>
      <c r="M17" s="49"/>
      <c r="N17" s="249"/>
      <c r="O17" s="295"/>
      <c r="P17" s="249"/>
      <c r="Q17" s="249"/>
    </row>
    <row r="18" spans="1:17" ht="12.75">
      <c r="A18" s="155">
        <f t="shared" si="3"/>
        <v>3</v>
      </c>
      <c r="B18" s="155" t="s">
        <v>420</v>
      </c>
      <c r="C18" s="335">
        <v>2300</v>
      </c>
      <c r="D18" s="336">
        <v>0.59</v>
      </c>
      <c r="E18" s="335">
        <v>20</v>
      </c>
      <c r="F18" s="337">
        <v>5.55</v>
      </c>
      <c r="G18" s="338">
        <f t="shared" si="0"/>
        <v>0.055907966181876594</v>
      </c>
      <c r="H18" s="339">
        <f t="shared" si="1"/>
        <v>0.07366369813069375</v>
      </c>
      <c r="I18" s="332">
        <v>0.464</v>
      </c>
      <c r="J18" s="340">
        <f t="shared" si="2"/>
        <v>629.0205650195954</v>
      </c>
      <c r="K18" s="49"/>
      <c r="L18" s="49"/>
      <c r="M18" s="49"/>
      <c r="N18" s="249"/>
      <c r="O18" s="295"/>
      <c r="P18" s="249"/>
      <c r="Q18" s="249"/>
    </row>
    <row r="19" spans="1:17" ht="12.75">
      <c r="A19" s="155">
        <f t="shared" si="3"/>
        <v>4</v>
      </c>
      <c r="B19" s="155" t="s">
        <v>421</v>
      </c>
      <c r="C19" s="335">
        <v>2043</v>
      </c>
      <c r="D19" s="336">
        <v>0.615</v>
      </c>
      <c r="E19" s="335">
        <v>20</v>
      </c>
      <c r="F19" s="337">
        <v>6</v>
      </c>
      <c r="G19" s="338">
        <f t="shared" si="0"/>
        <v>0.057318462499832544</v>
      </c>
      <c r="H19" s="339">
        <f t="shared" si="1"/>
        <v>0.06829625689959812</v>
      </c>
      <c r="I19" s="332">
        <v>0.464</v>
      </c>
      <c r="J19" s="340">
        <f t="shared" si="2"/>
        <v>583.1875291882534</v>
      </c>
      <c r="K19" s="49"/>
      <c r="L19" s="49"/>
      <c r="M19" s="49"/>
      <c r="N19" s="249"/>
      <c r="O19" s="295"/>
      <c r="P19" s="249"/>
      <c r="Q19" s="249"/>
    </row>
    <row r="20" spans="1:17" ht="12.75">
      <c r="A20" s="155">
        <f t="shared" si="3"/>
        <v>5</v>
      </c>
      <c r="B20" s="155" t="s">
        <v>422</v>
      </c>
      <c r="C20" s="335">
        <v>699</v>
      </c>
      <c r="D20" s="336">
        <v>1.07</v>
      </c>
      <c r="E20" s="335">
        <v>20</v>
      </c>
      <c r="F20" s="337">
        <v>6.3</v>
      </c>
      <c r="G20" s="338">
        <f t="shared" si="0"/>
        <v>0.05823981842787584</v>
      </c>
      <c r="H20" s="339">
        <f t="shared" si="1"/>
        <v>0.040690465293267496</v>
      </c>
      <c r="I20" s="332">
        <v>0.464</v>
      </c>
      <c r="J20" s="340">
        <f t="shared" si="2"/>
        <v>347.45933369066796</v>
      </c>
      <c r="K20" s="49"/>
      <c r="L20" s="49"/>
      <c r="M20" s="49"/>
      <c r="N20" s="249"/>
      <c r="O20" s="295"/>
      <c r="P20" s="249"/>
      <c r="Q20" s="249"/>
    </row>
    <row r="21" spans="1:17" ht="12.75">
      <c r="A21" s="155">
        <f t="shared" si="3"/>
        <v>6</v>
      </c>
      <c r="B21" s="155" t="s">
        <v>423</v>
      </c>
      <c r="C21" s="335">
        <v>2011</v>
      </c>
      <c r="D21" s="336">
        <v>0.616</v>
      </c>
      <c r="E21" s="335">
        <v>20</v>
      </c>
      <c r="F21" s="337">
        <v>6</v>
      </c>
      <c r="G21" s="338">
        <f t="shared" si="0"/>
        <v>0.057318462499832544</v>
      </c>
      <c r="H21" s="339">
        <f t="shared" si="1"/>
        <v>0.06733582762242402</v>
      </c>
      <c r="I21" s="332">
        <v>0.464</v>
      </c>
      <c r="J21" s="340">
        <f t="shared" si="2"/>
        <v>574.9863421460611</v>
      </c>
      <c r="K21" s="49"/>
      <c r="L21" s="49"/>
      <c r="M21" s="49"/>
      <c r="N21" s="249"/>
      <c r="O21" s="295"/>
      <c r="P21" s="249"/>
      <c r="Q21" s="249"/>
    </row>
    <row r="22" spans="1:17" ht="12.75">
      <c r="A22" s="155">
        <f t="shared" si="3"/>
        <v>7</v>
      </c>
      <c r="B22" s="155" t="s">
        <v>424</v>
      </c>
      <c r="C22" s="335">
        <v>2938</v>
      </c>
      <c r="D22" s="336">
        <v>0.585</v>
      </c>
      <c r="E22" s="335">
        <v>20</v>
      </c>
      <c r="F22" s="337">
        <v>6.4</v>
      </c>
      <c r="G22" s="338">
        <f t="shared" si="0"/>
        <v>0.058543714888116084</v>
      </c>
      <c r="H22" s="339">
        <f t="shared" si="1"/>
        <v>0.09353282663759899</v>
      </c>
      <c r="I22" s="332">
        <v>0.464</v>
      </c>
      <c r="J22" s="340">
        <f t="shared" si="2"/>
        <v>798.6847382421566</v>
      </c>
      <c r="K22" s="49"/>
      <c r="L22" s="49"/>
      <c r="M22" s="49"/>
      <c r="N22" s="249"/>
      <c r="O22" s="295"/>
      <c r="P22" s="249"/>
      <c r="Q22" s="249"/>
    </row>
    <row r="23" spans="1:17" ht="12.75">
      <c r="A23" s="155">
        <f t="shared" si="3"/>
        <v>8</v>
      </c>
      <c r="B23" s="155" t="s">
        <v>425</v>
      </c>
      <c r="C23" s="335">
        <v>1955</v>
      </c>
      <c r="D23" s="336">
        <v>0.62</v>
      </c>
      <c r="E23" s="335">
        <v>20</v>
      </c>
      <c r="F23" s="337">
        <v>6</v>
      </c>
      <c r="G23" s="338">
        <f t="shared" si="0"/>
        <v>0.057318462499832544</v>
      </c>
      <c r="H23" s="339">
        <f t="shared" si="1"/>
        <v>0.06588580716864077</v>
      </c>
      <c r="I23" s="332">
        <v>0.464</v>
      </c>
      <c r="J23" s="340">
        <f t="shared" si="2"/>
        <v>562.6044945294715</v>
      </c>
      <c r="K23" s="49"/>
      <c r="L23" s="49"/>
      <c r="M23" s="49"/>
      <c r="N23" s="249"/>
      <c r="O23" s="295"/>
      <c r="P23" s="249"/>
      <c r="Q23" s="249"/>
    </row>
    <row r="24" spans="1:17" ht="12.75">
      <c r="A24" s="155"/>
      <c r="B24" s="594" t="s">
        <v>426</v>
      </c>
      <c r="C24" s="594"/>
      <c r="D24" s="594"/>
      <c r="E24" s="594"/>
      <c r="F24" s="286"/>
      <c r="G24" s="341"/>
      <c r="H24" s="342">
        <f>SUM(H25:H28)</f>
        <v>0.04558490613168882</v>
      </c>
      <c r="I24" s="332"/>
      <c r="J24" s="343">
        <f>SUM(J25:J28)</f>
        <v>389.25337905853075</v>
      </c>
      <c r="K24" s="324"/>
      <c r="L24" s="324"/>
      <c r="M24" s="324"/>
      <c r="N24" s="249"/>
      <c r="O24" s="249"/>
      <c r="P24" s="249"/>
      <c r="Q24" s="249"/>
    </row>
    <row r="25" spans="1:17" ht="12.75">
      <c r="A25" s="155">
        <f>SUM(A23+1)</f>
        <v>9</v>
      </c>
      <c r="B25" s="155" t="s">
        <v>427</v>
      </c>
      <c r="C25" s="335">
        <v>541</v>
      </c>
      <c r="D25" s="336">
        <v>0.8160000000000001</v>
      </c>
      <c r="E25" s="335">
        <v>20</v>
      </c>
      <c r="F25" s="337">
        <v>3</v>
      </c>
      <c r="G25" s="338">
        <f>0.01*SQRT(2*9.81*F25*(1-(273-33)/(273+E25))+11.56)</f>
        <v>0.04712433629954225</v>
      </c>
      <c r="H25" s="339">
        <f>0.97*C25*D25*(1+G25)*(E25+33)/1000000</f>
        <v>0.02376475169289022</v>
      </c>
      <c r="I25" s="332">
        <v>0.464</v>
      </c>
      <c r="J25" s="340">
        <f>H25*I25*24*213*3.6</f>
        <v>202.92922995653316</v>
      </c>
      <c r="K25" s="49"/>
      <c r="L25" s="49"/>
      <c r="M25" s="49"/>
      <c r="N25" s="249"/>
      <c r="O25" s="295"/>
      <c r="P25" s="249"/>
      <c r="Q25" s="249"/>
    </row>
    <row r="26" spans="1:17" ht="12.75">
      <c r="A26" s="155">
        <f>SUM(A25+1)</f>
        <v>10</v>
      </c>
      <c r="B26" s="155" t="s">
        <v>428</v>
      </c>
      <c r="C26" s="335">
        <v>126</v>
      </c>
      <c r="D26" s="336">
        <v>1.04</v>
      </c>
      <c r="E26" s="335">
        <v>20</v>
      </c>
      <c r="F26" s="337">
        <v>3</v>
      </c>
      <c r="G26" s="338">
        <f>0.01*SQRT(2*9.81*F26*(1-(273-33)/(273+E26))+11.56)</f>
        <v>0.04712433629954225</v>
      </c>
      <c r="H26" s="339">
        <f>0.97*C26*D26*(1+G26)*(E26+33)/1000000</f>
        <v>0.007054232045405057</v>
      </c>
      <c r="I26" s="332">
        <v>0.464</v>
      </c>
      <c r="J26" s="340">
        <f>H26*I26*24*213*3.6</f>
        <v>60.23668563459125</v>
      </c>
      <c r="K26" s="49"/>
      <c r="L26" s="49"/>
      <c r="M26" s="49"/>
      <c r="N26" s="249"/>
      <c r="O26" s="295"/>
      <c r="P26" s="249"/>
      <c r="Q26" s="249"/>
    </row>
    <row r="27" spans="1:17" ht="12.75">
      <c r="A27" s="155">
        <f>SUM(A26+1)</f>
        <v>11</v>
      </c>
      <c r="B27" s="155" t="s">
        <v>429</v>
      </c>
      <c r="C27" s="335">
        <v>154</v>
      </c>
      <c r="D27" s="336">
        <v>1.007</v>
      </c>
      <c r="E27" s="335">
        <v>20</v>
      </c>
      <c r="F27" s="337">
        <v>3</v>
      </c>
      <c r="G27" s="338">
        <f>0.01*SQRT(2*9.81*F27*(1-(273-33)/(273+E27))+11.56)</f>
        <v>0.04712433629954225</v>
      </c>
      <c r="H27" s="339">
        <f>0.97*C27*D27*(1+G27)*(E27+33)/1000000</f>
        <v>0.008348261577665791</v>
      </c>
      <c r="I27" s="332">
        <v>0.464</v>
      </c>
      <c r="J27" s="340">
        <f>H27*I27*24*213*3.6</f>
        <v>71.28651354426998</v>
      </c>
      <c r="K27" s="49"/>
      <c r="L27" s="49"/>
      <c r="M27" s="49"/>
      <c r="N27" s="249"/>
      <c r="O27" s="295"/>
      <c r="P27" s="249"/>
      <c r="Q27" s="249"/>
    </row>
    <row r="28" spans="1:17" ht="12.75">
      <c r="A28" s="155">
        <f>SUM(A27+1)</f>
        <v>12</v>
      </c>
      <c r="B28" s="344" t="s">
        <v>430</v>
      </c>
      <c r="C28" s="345">
        <v>113</v>
      </c>
      <c r="D28" s="346">
        <v>1.055</v>
      </c>
      <c r="E28" s="345">
        <v>20</v>
      </c>
      <c r="F28" s="347">
        <v>3</v>
      </c>
      <c r="G28" s="348">
        <f>0.01*SQRT(2*9.81*F28*(1-(273-33)/(273+E28))+11.56)</f>
        <v>0.04712433629954225</v>
      </c>
      <c r="H28" s="349">
        <f>0.97*C28*D28*(1+G28)*(E28+33)/1000000</f>
        <v>0.006417660815727745</v>
      </c>
      <c r="I28" s="350">
        <v>0.464</v>
      </c>
      <c r="J28" s="351">
        <f>H28*I28*24*213*3.6</f>
        <v>54.80094992313639</v>
      </c>
      <c r="K28" s="60"/>
      <c r="L28" s="60"/>
      <c r="M28" s="60"/>
      <c r="N28" s="249"/>
      <c r="O28" s="295"/>
      <c r="P28" s="249"/>
      <c r="Q28" s="249"/>
    </row>
    <row r="29" spans="1:17" ht="12.75">
      <c r="A29" s="155"/>
      <c r="B29" s="594" t="s">
        <v>431</v>
      </c>
      <c r="C29" s="594"/>
      <c r="D29" s="594"/>
      <c r="E29" s="594"/>
      <c r="F29" s="286"/>
      <c r="G29" s="341"/>
      <c r="H29" s="342">
        <f>SUM(H30:H39)</f>
        <v>1.0944623624309124</v>
      </c>
      <c r="I29" s="332"/>
      <c r="J29" s="343">
        <f>SUM(J30:J39)</f>
        <v>9345.706923205895</v>
      </c>
      <c r="K29" s="324"/>
      <c r="L29" s="324"/>
      <c r="M29" s="324"/>
      <c r="N29" s="249"/>
      <c r="O29" s="249"/>
      <c r="P29" s="249"/>
      <c r="Q29" s="249"/>
    </row>
    <row r="30" spans="1:17" ht="12.75">
      <c r="A30" s="155">
        <f>SUM(A28+1)</f>
        <v>13</v>
      </c>
      <c r="B30" s="155" t="s">
        <v>432</v>
      </c>
      <c r="C30" s="335">
        <v>2212</v>
      </c>
      <c r="D30" s="336">
        <v>0.611</v>
      </c>
      <c r="E30" s="335">
        <v>20</v>
      </c>
      <c r="F30" s="337">
        <v>5.7</v>
      </c>
      <c r="G30" s="338">
        <f aca="true" t="shared" si="4" ref="G30:G39">0.01*SQRT(2*9.81*F30*(1-(273-33)/(273+E30))+11.56)</f>
        <v>0.05638205242962936</v>
      </c>
      <c r="H30" s="339">
        <f aca="true" t="shared" si="5" ref="H30:H39">0.97*C30*D30*(1+G30)*(E30+33)/1000000</f>
        <v>0.07339981255301499</v>
      </c>
      <c r="I30" s="332">
        <v>0.464</v>
      </c>
      <c r="J30" s="340">
        <f aca="true" t="shared" si="6" ref="J30:J39">H30*I30*24*213*3.6</f>
        <v>626.7672236942997</v>
      </c>
      <c r="K30" s="49"/>
      <c r="L30" s="49"/>
      <c r="M30" s="49"/>
      <c r="N30" s="249"/>
      <c r="O30" s="295"/>
      <c r="P30" s="249"/>
      <c r="Q30" s="249"/>
    </row>
    <row r="31" spans="1:17" ht="12.75">
      <c r="A31" s="155">
        <f aca="true" t="shared" si="7" ref="A31:A39">SUM(A30+1)</f>
        <v>14</v>
      </c>
      <c r="B31" s="155" t="s">
        <v>433</v>
      </c>
      <c r="C31" s="335">
        <v>1271</v>
      </c>
      <c r="D31" s="336">
        <v>0.609</v>
      </c>
      <c r="E31" s="335">
        <v>20</v>
      </c>
      <c r="F31" s="337">
        <v>6</v>
      </c>
      <c r="G31" s="338">
        <f t="shared" si="4"/>
        <v>0.057318462499832544</v>
      </c>
      <c r="H31" s="339">
        <f t="shared" si="5"/>
        <v>0.042074238342552216</v>
      </c>
      <c r="I31" s="332">
        <v>0.464</v>
      </c>
      <c r="J31" s="340">
        <f t="shared" si="6"/>
        <v>359.27548910246486</v>
      </c>
      <c r="K31" s="49"/>
      <c r="L31" s="49"/>
      <c r="M31" s="49"/>
      <c r="N31" s="249"/>
      <c r="O31" s="295"/>
      <c r="P31" s="249"/>
      <c r="Q31" s="249"/>
    </row>
    <row r="32" spans="1:17" ht="12.75">
      <c r="A32" s="155">
        <f t="shared" si="7"/>
        <v>15</v>
      </c>
      <c r="B32" s="155" t="s">
        <v>434</v>
      </c>
      <c r="C32" s="335">
        <v>2255</v>
      </c>
      <c r="D32" s="336">
        <v>0.61</v>
      </c>
      <c r="E32" s="335">
        <v>20</v>
      </c>
      <c r="F32" s="337">
        <v>5.95</v>
      </c>
      <c r="G32" s="338">
        <f t="shared" si="4"/>
        <v>0.05716345941377386</v>
      </c>
      <c r="H32" s="339">
        <f t="shared" si="5"/>
        <v>0.07475945531703204</v>
      </c>
      <c r="I32" s="332">
        <v>0.464</v>
      </c>
      <c r="J32" s="340">
        <f t="shared" si="6"/>
        <v>638.3773285539476</v>
      </c>
      <c r="K32" s="49"/>
      <c r="L32" s="49"/>
      <c r="M32" s="49"/>
      <c r="N32" s="249"/>
      <c r="O32" s="295"/>
      <c r="P32" s="249"/>
      <c r="Q32" s="249"/>
    </row>
    <row r="33" spans="1:18" ht="12.75">
      <c r="A33" s="155">
        <f t="shared" si="7"/>
        <v>16</v>
      </c>
      <c r="B33" s="155" t="s">
        <v>435</v>
      </c>
      <c r="C33" s="335">
        <v>3828</v>
      </c>
      <c r="D33" s="336">
        <v>0.551</v>
      </c>
      <c r="E33" s="335">
        <v>20</v>
      </c>
      <c r="F33" s="337">
        <v>9</v>
      </c>
      <c r="G33" s="338">
        <f t="shared" si="4"/>
        <v>0.06595535774307547</v>
      </c>
      <c r="H33" s="339">
        <f t="shared" si="5"/>
        <v>0.11558730783618097</v>
      </c>
      <c r="I33" s="332">
        <v>0.464</v>
      </c>
      <c r="J33" s="340">
        <f t="shared" si="6"/>
        <v>987.0098234168539</v>
      </c>
      <c r="K33" s="49"/>
      <c r="L33" s="49"/>
      <c r="M33" s="49"/>
      <c r="N33" s="249"/>
      <c r="O33" s="295"/>
      <c r="P33" s="249"/>
      <c r="Q33" s="249"/>
      <c r="R33" s="48"/>
    </row>
    <row r="34" spans="1:17" ht="12.75">
      <c r="A34" s="155">
        <f t="shared" si="7"/>
        <v>17</v>
      </c>
      <c r="B34" s="155" t="s">
        <v>436</v>
      </c>
      <c r="C34" s="335">
        <v>3928</v>
      </c>
      <c r="D34" s="336">
        <v>0.549</v>
      </c>
      <c r="E34" s="335">
        <v>20</v>
      </c>
      <c r="F34" s="337">
        <v>8.6</v>
      </c>
      <c r="G34" s="338">
        <f t="shared" si="4"/>
        <v>0.06487024591799195</v>
      </c>
      <c r="H34" s="339">
        <f t="shared" si="5"/>
        <v>0.11805601509299014</v>
      </c>
      <c r="I34" s="332">
        <v>0.464</v>
      </c>
      <c r="J34" s="340">
        <f t="shared" si="6"/>
        <v>1008.0903240291229</v>
      </c>
      <c r="K34" s="49"/>
      <c r="L34" s="49"/>
      <c r="M34" s="49"/>
      <c r="N34" s="249"/>
      <c r="O34" s="295"/>
      <c r="P34" s="249"/>
      <c r="Q34" s="249"/>
    </row>
    <row r="35" spans="1:17" ht="12.75">
      <c r="A35" s="155">
        <f t="shared" si="7"/>
        <v>18</v>
      </c>
      <c r="B35" s="155" t="s">
        <v>437</v>
      </c>
      <c r="C35" s="335">
        <v>2761</v>
      </c>
      <c r="D35" s="336">
        <v>0.593</v>
      </c>
      <c r="E35" s="335">
        <v>20</v>
      </c>
      <c r="F35" s="337">
        <v>6</v>
      </c>
      <c r="G35" s="338">
        <f t="shared" si="4"/>
        <v>0.057318462499832544</v>
      </c>
      <c r="H35" s="339">
        <f t="shared" si="5"/>
        <v>0.08899682630180843</v>
      </c>
      <c r="I35" s="332">
        <v>0.464</v>
      </c>
      <c r="J35" s="340">
        <f t="shared" si="6"/>
        <v>759.9514467220126</v>
      </c>
      <c r="K35" s="49"/>
      <c r="L35" s="49"/>
      <c r="M35" s="49"/>
      <c r="N35" s="249"/>
      <c r="O35" s="295"/>
      <c r="P35" s="249"/>
      <c r="Q35" s="249"/>
    </row>
    <row r="36" spans="1:18" ht="12.75">
      <c r="A36" s="155">
        <f t="shared" si="7"/>
        <v>19</v>
      </c>
      <c r="B36" s="155" t="s">
        <v>438</v>
      </c>
      <c r="C36" s="335">
        <v>4328</v>
      </c>
      <c r="D36" s="336">
        <v>0.539</v>
      </c>
      <c r="E36" s="335">
        <v>20</v>
      </c>
      <c r="F36" s="337">
        <v>9.6</v>
      </c>
      <c r="G36" s="338">
        <f t="shared" si="4"/>
        <v>0.0675503503273783</v>
      </c>
      <c r="H36" s="339">
        <f t="shared" si="5"/>
        <v>0.12803007165479094</v>
      </c>
      <c r="I36" s="332">
        <v>0.464</v>
      </c>
      <c r="J36" s="340">
        <f t="shared" si="6"/>
        <v>1093.2596388103361</v>
      </c>
      <c r="K36" s="49"/>
      <c r="L36" s="49"/>
      <c r="M36" s="49"/>
      <c r="N36" s="249"/>
      <c r="O36" s="295"/>
      <c r="P36" s="249"/>
      <c r="Q36" s="249"/>
      <c r="R36" s="48"/>
    </row>
    <row r="37" spans="1:18" ht="12.75">
      <c r="A37" s="155">
        <f t="shared" si="7"/>
        <v>20</v>
      </c>
      <c r="B37" s="155" t="s">
        <v>439</v>
      </c>
      <c r="C37" s="335">
        <v>4921</v>
      </c>
      <c r="D37" s="336">
        <v>0.498</v>
      </c>
      <c r="E37" s="335">
        <v>20</v>
      </c>
      <c r="F37" s="337">
        <v>8.4</v>
      </c>
      <c r="G37" s="338">
        <f t="shared" si="4"/>
        <v>0.06432082555970962</v>
      </c>
      <c r="H37" s="339">
        <f t="shared" si="5"/>
        <v>0.1340920010336969</v>
      </c>
      <c r="I37" s="332">
        <v>0.464</v>
      </c>
      <c r="J37" s="340">
        <f t="shared" si="6"/>
        <v>1145.0229678284254</v>
      </c>
      <c r="K37" s="49"/>
      <c r="L37" s="49"/>
      <c r="M37" s="49"/>
      <c r="N37" s="249"/>
      <c r="O37" s="295"/>
      <c r="P37" s="249"/>
      <c r="Q37" s="249"/>
      <c r="R37" s="48"/>
    </row>
    <row r="38" spans="1:18" ht="12.75">
      <c r="A38" s="155">
        <f t="shared" si="7"/>
        <v>21</v>
      </c>
      <c r="B38" s="155" t="s">
        <v>440</v>
      </c>
      <c r="C38" s="335">
        <v>3639</v>
      </c>
      <c r="D38" s="336">
        <v>0.548</v>
      </c>
      <c r="E38" s="335">
        <v>20</v>
      </c>
      <c r="F38" s="337">
        <v>9</v>
      </c>
      <c r="G38" s="338">
        <f t="shared" si="4"/>
        <v>0.06595535774307547</v>
      </c>
      <c r="H38" s="339">
        <f t="shared" si="5"/>
        <v>0.10928215102506354</v>
      </c>
      <c r="I38" s="332">
        <v>0.464</v>
      </c>
      <c r="J38" s="340">
        <f t="shared" si="6"/>
        <v>933.1695547294246</v>
      </c>
      <c r="K38" s="49"/>
      <c r="L38" s="49"/>
      <c r="M38" s="49"/>
      <c r="N38" s="249"/>
      <c r="O38" s="295"/>
      <c r="P38" s="249"/>
      <c r="Q38" s="249"/>
      <c r="R38" s="48"/>
    </row>
    <row r="39" spans="1:18" ht="12.75">
      <c r="A39" s="155">
        <f t="shared" si="7"/>
        <v>22</v>
      </c>
      <c r="B39" s="155" t="s">
        <v>441</v>
      </c>
      <c r="C39" s="335">
        <v>8070</v>
      </c>
      <c r="D39" s="336">
        <v>0.47600000000000003</v>
      </c>
      <c r="E39" s="335">
        <v>20</v>
      </c>
      <c r="F39" s="337">
        <v>8.4</v>
      </c>
      <c r="G39" s="338">
        <f t="shared" si="4"/>
        <v>0.06432082555970962</v>
      </c>
      <c r="H39" s="339">
        <f t="shared" si="5"/>
        <v>0.21018448327378222</v>
      </c>
      <c r="I39" s="332">
        <v>0.464</v>
      </c>
      <c r="J39" s="340">
        <f t="shared" si="6"/>
        <v>1794.7831263190083</v>
      </c>
      <c r="K39" s="49"/>
      <c r="L39" s="49"/>
      <c r="M39" s="49"/>
      <c r="N39" s="249"/>
      <c r="O39" s="295"/>
      <c r="P39" s="249"/>
      <c r="Q39" s="249"/>
      <c r="R39" s="48"/>
    </row>
    <row r="40" spans="1:17" ht="12.75">
      <c r="A40" s="335"/>
      <c r="B40" s="594" t="s">
        <v>442</v>
      </c>
      <c r="C40" s="594"/>
      <c r="D40" s="594"/>
      <c r="E40" s="594"/>
      <c r="F40" s="286"/>
      <c r="G40" s="341"/>
      <c r="H40" s="169">
        <f>SUM(H41:H43)</f>
        <v>0.02613064336080465</v>
      </c>
      <c r="I40" s="332"/>
      <c r="J40" s="170">
        <f>SUM(J41:J43)</f>
        <v>223.1317795364679</v>
      </c>
      <c r="K40" s="323"/>
      <c r="L40" s="323"/>
      <c r="M40" s="323"/>
      <c r="N40" s="249"/>
      <c r="O40" s="249"/>
      <c r="P40" s="249"/>
      <c r="Q40" s="249"/>
    </row>
    <row r="41" spans="1:17" ht="12.75">
      <c r="A41" s="155">
        <f>SUM(A39+1)</f>
        <v>23</v>
      </c>
      <c r="B41" s="155" t="s">
        <v>443</v>
      </c>
      <c r="C41" s="352">
        <v>186</v>
      </c>
      <c r="D41" s="353">
        <v>0.97</v>
      </c>
      <c r="E41" s="335">
        <v>20</v>
      </c>
      <c r="F41" s="337">
        <v>3</v>
      </c>
      <c r="G41" s="338">
        <f>0.01*SQRT(2*9.81*F41*(1-(273-33)/(273+E41))+11.56)</f>
        <v>0.04712433629954225</v>
      </c>
      <c r="H41" s="339">
        <f>0.97*C41*D41*(1+G41)*(E41+33)/1000000</f>
        <v>0.00971248890134295</v>
      </c>
      <c r="I41" s="332">
        <v>0.464</v>
      </c>
      <c r="J41" s="340">
        <f>H41*I41*24*213*3.6</f>
        <v>82.93576634762628</v>
      </c>
      <c r="K41" s="49"/>
      <c r="L41" s="49"/>
      <c r="M41" s="49"/>
      <c r="N41" s="249"/>
      <c r="O41" s="295"/>
      <c r="P41" s="249"/>
      <c r="Q41" s="249"/>
    </row>
    <row r="42" spans="1:17" ht="12.75">
      <c r="A42" s="155">
        <f>SUM(A41+1)</f>
        <v>24</v>
      </c>
      <c r="B42" s="155" t="s">
        <v>444</v>
      </c>
      <c r="C42" s="352">
        <v>187</v>
      </c>
      <c r="D42" s="353">
        <v>0.969</v>
      </c>
      <c r="E42" s="335">
        <v>20</v>
      </c>
      <c r="F42" s="337">
        <v>3</v>
      </c>
      <c r="G42" s="338">
        <f>0.01*SQRT(2*9.81*F42*(1-(273-33)/(273+E42))+11.56)</f>
        <v>0.04712433629954225</v>
      </c>
      <c r="H42" s="339">
        <f>0.97*C42*D42*(1+G42)*(E42+33)/1000000</f>
        <v>0.009754639875790082</v>
      </c>
      <c r="I42" s="332">
        <v>0.464</v>
      </c>
      <c r="J42" s="340">
        <f>H42*I42*24*213*3.6</f>
        <v>83.29569709283298</v>
      </c>
      <c r="K42" s="49"/>
      <c r="L42" s="49"/>
      <c r="M42" s="49"/>
      <c r="N42" s="249"/>
      <c r="O42" s="295"/>
      <c r="P42" s="249"/>
      <c r="Q42" s="249"/>
    </row>
    <row r="43" spans="1:17" ht="12.75">
      <c r="A43" s="155">
        <f>SUM(A42+1)</f>
        <v>25</v>
      </c>
      <c r="B43" s="344" t="s">
        <v>445</v>
      </c>
      <c r="C43" s="345">
        <v>118</v>
      </c>
      <c r="D43" s="346">
        <v>1.049</v>
      </c>
      <c r="E43" s="345">
        <v>20</v>
      </c>
      <c r="F43" s="347">
        <v>3</v>
      </c>
      <c r="G43" s="348">
        <f>0.01*SQRT(2*9.81*F43*(1-(273-33)/(273+E43))+11.56)</f>
        <v>0.04712433629954225</v>
      </c>
      <c r="H43" s="349">
        <f>0.97*C43*D43*(1+G43)*(E43+33)/1000000</f>
        <v>0.006663514583671616</v>
      </c>
      <c r="I43" s="350">
        <v>0.464</v>
      </c>
      <c r="J43" s="351">
        <f>H43*I43*24*213*3.6</f>
        <v>56.90031609600863</v>
      </c>
      <c r="K43" s="60"/>
      <c r="L43" s="60"/>
      <c r="M43" s="60"/>
      <c r="N43" s="249"/>
      <c r="O43" s="295"/>
      <c r="P43" s="249"/>
      <c r="Q43" s="249"/>
    </row>
    <row r="44" spans="1:17" ht="12.75" customHeight="1">
      <c r="A44" s="155"/>
      <c r="B44" s="597" t="s">
        <v>12</v>
      </c>
      <c r="C44" s="597"/>
      <c r="D44" s="597"/>
      <c r="E44" s="597"/>
      <c r="F44" s="287"/>
      <c r="G44" s="355"/>
      <c r="H44" s="174">
        <f>SUM(H45)</f>
        <v>0.1720847835395751</v>
      </c>
      <c r="I44" s="332"/>
      <c r="J44" s="356">
        <f>SUM(J45)</f>
        <v>1438.804900204845</v>
      </c>
      <c r="K44" s="322"/>
      <c r="L44" s="322"/>
      <c r="M44" s="322"/>
      <c r="N44" s="249"/>
      <c r="O44" s="293"/>
      <c r="P44" s="249"/>
      <c r="Q44" s="249"/>
    </row>
    <row r="45" spans="1:17" ht="12.75">
      <c r="A45" s="335"/>
      <c r="B45" s="594" t="s">
        <v>446</v>
      </c>
      <c r="C45" s="594"/>
      <c r="D45" s="594"/>
      <c r="E45" s="594"/>
      <c r="F45" s="286"/>
      <c r="G45" s="341"/>
      <c r="H45" s="169">
        <f>SUM(H46:H47)</f>
        <v>0.1720847835395751</v>
      </c>
      <c r="I45" s="332"/>
      <c r="J45" s="170">
        <f>SUM(J46:J47)</f>
        <v>1438.804900204845</v>
      </c>
      <c r="K45" s="323"/>
      <c r="L45" s="323"/>
      <c r="M45" s="323"/>
      <c r="N45" s="249"/>
      <c r="O45" s="249"/>
      <c r="P45" s="249"/>
      <c r="Q45" s="249"/>
    </row>
    <row r="46" spans="1:17" ht="21" customHeight="1">
      <c r="A46" s="344">
        <f>SUM(A43+1)</f>
        <v>26</v>
      </c>
      <c r="B46" s="207" t="s">
        <v>447</v>
      </c>
      <c r="C46" s="345">
        <v>4927</v>
      </c>
      <c r="D46" s="346">
        <v>0.442</v>
      </c>
      <c r="E46" s="345">
        <v>20</v>
      </c>
      <c r="F46" s="347">
        <v>6</v>
      </c>
      <c r="G46" s="348">
        <f>0.01*SQRT(2*9.81*F46*(1-(273-33)/(273+E46))+11.56)</f>
        <v>0.057318462499832544</v>
      </c>
      <c r="H46" s="349">
        <f>0.97*C46*D46*(1+G46)*(E46+33)/1000000</f>
        <v>0.1183745255247857</v>
      </c>
      <c r="I46" s="350">
        <v>0.464</v>
      </c>
      <c r="J46" s="351">
        <f>H46*I46*24*213*3.6</f>
        <v>1010.8101116159096</v>
      </c>
      <c r="K46" s="60"/>
      <c r="L46" s="60"/>
      <c r="M46" s="60"/>
      <c r="N46" s="249"/>
      <c r="O46" s="295"/>
      <c r="P46" s="249"/>
      <c r="Q46" s="249"/>
    </row>
    <row r="47" spans="1:17" ht="33.75" customHeight="1">
      <c r="A47" s="155">
        <f>SUM(A46+1)</f>
        <v>27</v>
      </c>
      <c r="B47" s="207" t="s">
        <v>448</v>
      </c>
      <c r="C47" s="345">
        <v>2278</v>
      </c>
      <c r="D47" s="346">
        <v>0.454</v>
      </c>
      <c r="E47" s="345">
        <v>18</v>
      </c>
      <c r="F47" s="347">
        <v>3.85</v>
      </c>
      <c r="G47" s="348">
        <f>0.01*SQRT(2*9.81*F47*(1-(273-33)/(273+E47))+11.56)</f>
        <v>0.04979803540198055</v>
      </c>
      <c r="H47" s="349">
        <f>0.97*C47*D47*(1+G47)*(E47+33)/1000000</f>
        <v>0.053710258014789396</v>
      </c>
      <c r="I47" s="350">
        <v>0.433</v>
      </c>
      <c r="J47" s="351">
        <f>H47*I47*24*213*3.6</f>
        <v>427.99478858893536</v>
      </c>
      <c r="K47" s="60"/>
      <c r="L47" s="60"/>
      <c r="M47" s="60"/>
      <c r="N47" s="249"/>
      <c r="O47" s="295"/>
      <c r="P47" s="249"/>
      <c r="Q47" s="249"/>
    </row>
    <row r="48" spans="1:17" ht="12.75">
      <c r="A48" s="344"/>
      <c r="B48" s="598" t="s">
        <v>17</v>
      </c>
      <c r="C48" s="598"/>
      <c r="D48" s="598"/>
      <c r="E48" s="598"/>
      <c r="F48" s="358"/>
      <c r="G48" s="359"/>
      <c r="H48" s="360">
        <f>SUM(H49+H52+H66+H68)</f>
        <v>2.5096405562874597</v>
      </c>
      <c r="I48" s="350"/>
      <c r="J48" s="172">
        <f>SUM(J49+J52+J66+J68)</f>
        <v>19668.92780674358</v>
      </c>
      <c r="K48" s="325"/>
      <c r="L48" s="325"/>
      <c r="M48" s="325"/>
      <c r="N48" s="249"/>
      <c r="O48" s="293"/>
      <c r="P48" s="249"/>
      <c r="Q48" s="249"/>
    </row>
    <row r="49" spans="1:17" ht="12.75">
      <c r="A49" s="344"/>
      <c r="B49" s="595" t="s">
        <v>446</v>
      </c>
      <c r="C49" s="595"/>
      <c r="D49" s="595"/>
      <c r="E49" s="595"/>
      <c r="F49" s="289"/>
      <c r="G49" s="362"/>
      <c r="H49" s="178">
        <f>SUM(H50:H51)</f>
        <v>0.02817277795772525</v>
      </c>
      <c r="I49" s="350"/>
      <c r="J49" s="179">
        <f>SUM(J50:J51)</f>
        <v>216.2970962200013</v>
      </c>
      <c r="K49" s="326"/>
      <c r="L49" s="326"/>
      <c r="M49" s="326"/>
      <c r="N49" s="249"/>
      <c r="O49" s="249"/>
      <c r="P49" s="249"/>
      <c r="Q49" s="249"/>
    </row>
    <row r="50" spans="1:17" ht="29.25" customHeight="1">
      <c r="A50" s="344">
        <f>SUM(A47+1)</f>
        <v>28</v>
      </c>
      <c r="B50" s="207" t="s">
        <v>449</v>
      </c>
      <c r="C50" s="345">
        <v>962</v>
      </c>
      <c r="D50" s="346">
        <v>0.442</v>
      </c>
      <c r="E50" s="345">
        <v>15</v>
      </c>
      <c r="F50" s="347">
        <v>4</v>
      </c>
      <c r="G50" s="348">
        <f>0.01*SQRT(2*9.81*F50*(1-(273-33)/(273+E50))+11.56)</f>
        <v>0.04963869458396343</v>
      </c>
      <c r="H50" s="349">
        <f>0.97*C50*D50*(1+G50)*(E50+33)/1000000</f>
        <v>0.020780220208661916</v>
      </c>
      <c r="I50" s="350">
        <v>0.40800000000000003</v>
      </c>
      <c r="J50" s="363">
        <f>H50*I50*24*213*3.6</f>
        <v>156.0283998059712</v>
      </c>
      <c r="K50" s="60"/>
      <c r="L50" s="60"/>
      <c r="M50" s="60"/>
      <c r="N50" s="249"/>
      <c r="O50" s="295"/>
      <c r="P50" s="249"/>
      <c r="Q50" s="249"/>
    </row>
    <row r="51" spans="1:17" ht="36" customHeight="1">
      <c r="A51" s="155">
        <f>SUM(A50+1)</f>
        <v>29</v>
      </c>
      <c r="B51" s="207" t="s">
        <v>450</v>
      </c>
      <c r="C51" s="345">
        <v>281</v>
      </c>
      <c r="D51" s="346">
        <v>0.5</v>
      </c>
      <c r="E51" s="345">
        <v>18</v>
      </c>
      <c r="F51" s="347">
        <v>8.4</v>
      </c>
      <c r="G51" s="348">
        <f>0.01*SQRT(2*9.81*F51*(1-(273-33)/(273+E51))+11.56)</f>
        <v>0.06359550006774049</v>
      </c>
      <c r="H51" s="349">
        <f>0.97*C51*D51*(1+G51)*(E51+33)/1000000</f>
        <v>0.007392557749063332</v>
      </c>
      <c r="I51" s="350">
        <v>0.443</v>
      </c>
      <c r="J51" s="363">
        <f>H51*I51*24*213*3.6</f>
        <v>60.26869641403011</v>
      </c>
      <c r="K51" s="60"/>
      <c r="L51" s="60"/>
      <c r="M51" s="60"/>
      <c r="N51" s="249"/>
      <c r="O51" s="295"/>
      <c r="P51" s="249"/>
      <c r="Q51" s="249"/>
    </row>
    <row r="52" spans="1:17" ht="12.75" customHeight="1">
      <c r="A52" s="344"/>
      <c r="B52" s="595" t="s">
        <v>451</v>
      </c>
      <c r="C52" s="595"/>
      <c r="D52" s="595"/>
      <c r="E52" s="595"/>
      <c r="F52" s="289"/>
      <c r="G52" s="362"/>
      <c r="H52" s="178">
        <f>SUM(H53:H65)</f>
        <v>2.4747101647781746</v>
      </c>
      <c r="I52" s="350"/>
      <c r="J52" s="179">
        <f>SUM(J53:J65)</f>
        <v>19401.89113132906</v>
      </c>
      <c r="K52" s="326"/>
      <c r="L52" s="326"/>
      <c r="M52" s="326"/>
      <c r="N52" s="249"/>
      <c r="O52" s="249"/>
      <c r="P52" s="249"/>
      <c r="Q52" s="249"/>
    </row>
    <row r="53" spans="1:17" ht="33" customHeight="1">
      <c r="A53" s="155">
        <f>SUM(A51+1)</f>
        <v>30</v>
      </c>
      <c r="B53" s="207" t="s">
        <v>452</v>
      </c>
      <c r="C53" s="345">
        <v>263</v>
      </c>
      <c r="D53" s="346">
        <v>0.814</v>
      </c>
      <c r="E53" s="345">
        <v>15</v>
      </c>
      <c r="F53" s="347">
        <v>3</v>
      </c>
      <c r="G53" s="348">
        <f>0.01*SQRT(2*9.81*F53*(1-(273-33)/(273+E53))+11.56)</f>
        <v>0.04622769732530488</v>
      </c>
      <c r="H53" s="349">
        <f>0.97*C53*D53*(1+G53)*(E53+33)/1000000</f>
        <v>0.010428439793367935</v>
      </c>
      <c r="I53" s="350">
        <v>0.408</v>
      </c>
      <c r="J53" s="363">
        <f>H53*I53*24*213*3.6</f>
        <v>78.30199858776596</v>
      </c>
      <c r="K53" s="60"/>
      <c r="L53" s="60"/>
      <c r="M53" s="60"/>
      <c r="N53" s="249"/>
      <c r="O53" s="295"/>
      <c r="P53" s="249"/>
      <c r="Q53" s="249"/>
    </row>
    <row r="54" spans="1:17" ht="16.5" customHeight="1">
      <c r="A54" s="155">
        <f>SUM(A53+1)</f>
        <v>31</v>
      </c>
      <c r="B54" s="207" t="s">
        <v>453</v>
      </c>
      <c r="C54" s="345">
        <v>315</v>
      </c>
      <c r="D54" s="346">
        <v>0.8140000000000001</v>
      </c>
      <c r="E54" s="345">
        <v>10</v>
      </c>
      <c r="F54" s="345">
        <v>3.5</v>
      </c>
      <c r="G54" s="348">
        <f>0.01*SQRT(2*9.81*F54*(1-(273-33)/(273+E54))+11.56)</f>
        <v>0.04689771593283957</v>
      </c>
      <c r="H54" s="349">
        <f>0.97*C54*D54*(1+G54)*(E54+33)/1000000</f>
        <v>0.011196425657808979</v>
      </c>
      <c r="I54" s="346">
        <v>0.34</v>
      </c>
      <c r="J54" s="363">
        <f>H54*I54*24*213*3.6</f>
        <v>70.05702062636868</v>
      </c>
      <c r="K54" s="60"/>
      <c r="L54" s="60"/>
      <c r="M54" s="60"/>
      <c r="N54" s="249"/>
      <c r="O54" s="295"/>
      <c r="P54" s="249"/>
      <c r="Q54" s="249"/>
    </row>
    <row r="55" spans="1:17" ht="34.5" customHeight="1">
      <c r="A55" s="155">
        <f>SUM(A54+1)</f>
        <v>32</v>
      </c>
      <c r="B55" s="207" t="s">
        <v>454</v>
      </c>
      <c r="C55" s="345">
        <v>1908</v>
      </c>
      <c r="D55" s="346">
        <v>0.40700000000000003</v>
      </c>
      <c r="E55" s="345">
        <v>16</v>
      </c>
      <c r="F55" s="345">
        <v>6</v>
      </c>
      <c r="G55" s="348">
        <f>0.01*SQRT(2*9.81*F55*(1-(273-33)/(273+E55))+11.56)</f>
        <v>0.056142182329138236</v>
      </c>
      <c r="H55" s="349">
        <f>0.97*C55*D55*(1+G55)*(E55+33)/1000000</f>
        <v>0.03898189816214358</v>
      </c>
      <c r="I55" s="350">
        <v>0.42</v>
      </c>
      <c r="J55" s="363">
        <f>H55*I55*24*213*3.6</f>
        <v>301.3045006681755</v>
      </c>
      <c r="K55" s="60"/>
      <c r="L55" s="60"/>
      <c r="M55" s="60"/>
      <c r="N55" s="249"/>
      <c r="O55" s="295"/>
      <c r="P55" s="249"/>
      <c r="Q55" s="249"/>
    </row>
    <row r="56" spans="1:17" ht="40.5" customHeight="1">
      <c r="A56" s="155">
        <f>SUM(A55+1)</f>
        <v>33</v>
      </c>
      <c r="B56" s="207" t="s">
        <v>464</v>
      </c>
      <c r="C56" s="345">
        <v>1222</v>
      </c>
      <c r="D56" s="346">
        <v>0.5</v>
      </c>
      <c r="E56" s="345">
        <v>18</v>
      </c>
      <c r="F56" s="345">
        <v>4</v>
      </c>
      <c r="G56" s="348">
        <f>0.01*SQRT(2*9.81*F56*(1-(273-33)/(273+E56))+11.56)</f>
        <v>0.05031324557621354</v>
      </c>
      <c r="H56" s="349">
        <f>0.97*C56*D56*(1+G56)*(E56+33)/1000000</f>
        <v>0.03174694671403838</v>
      </c>
      <c r="I56" s="350">
        <v>0.443</v>
      </c>
      <c r="J56" s="363">
        <f>H56*I56*24*213*3.6</f>
        <v>258.82071652713154</v>
      </c>
      <c r="K56" s="60"/>
      <c r="L56" s="60"/>
      <c r="M56" s="60"/>
      <c r="N56" s="249"/>
      <c r="O56" s="295"/>
      <c r="P56" s="249"/>
      <c r="Q56" s="249"/>
    </row>
    <row r="57" spans="1:17" ht="38.25" customHeight="1">
      <c r="A57" s="155">
        <f>SUM(A56+1)</f>
        <v>34</v>
      </c>
      <c r="B57" s="207" t="s">
        <v>465</v>
      </c>
      <c r="C57" s="345">
        <v>960</v>
      </c>
      <c r="D57" s="346">
        <v>0.58</v>
      </c>
      <c r="E57" s="345">
        <v>16</v>
      </c>
      <c r="F57" s="345">
        <v>4</v>
      </c>
      <c r="G57" s="348">
        <f>0.01*SQRT(2*9.81*F57*(1-(273-33)/(273+E57))+11.56)</f>
        <v>0.04986611833485204</v>
      </c>
      <c r="H57" s="349">
        <f>0.97*C57*D57*(1+G57)*(E57+33)/1000000</f>
        <v>0.02778439606136083</v>
      </c>
      <c r="I57" s="346">
        <v>0.42</v>
      </c>
      <c r="J57" s="363">
        <f>H57*I57*24*213*3.6</f>
        <v>214.75515499050294</v>
      </c>
      <c r="K57" s="60"/>
      <c r="L57" s="60"/>
      <c r="M57" s="60"/>
      <c r="N57" s="249"/>
      <c r="O57" s="295"/>
      <c r="P57" s="249"/>
      <c r="Q57" s="249"/>
    </row>
    <row r="58" spans="1:17" ht="37.5" customHeight="1">
      <c r="A58" s="345"/>
      <c r="B58" s="207" t="s">
        <v>455</v>
      </c>
      <c r="C58" s="345">
        <v>20940</v>
      </c>
      <c r="D58" s="346"/>
      <c r="E58" s="345"/>
      <c r="F58" s="345"/>
      <c r="G58" s="348"/>
      <c r="H58" s="349"/>
      <c r="I58" s="346"/>
      <c r="J58" s="363"/>
      <c r="K58" s="60"/>
      <c r="L58" s="60"/>
      <c r="M58" s="60"/>
      <c r="N58" s="249"/>
      <c r="O58" s="295"/>
      <c r="P58" s="249"/>
      <c r="Q58" s="249"/>
    </row>
    <row r="59" spans="1:17" ht="41.25" customHeight="1">
      <c r="A59" s="345">
        <f>SUM(A57+1)</f>
        <v>35</v>
      </c>
      <c r="B59" s="207" t="s">
        <v>466</v>
      </c>
      <c r="C59" s="345">
        <v>3024</v>
      </c>
      <c r="D59" s="346">
        <v>0.5</v>
      </c>
      <c r="E59" s="345">
        <v>18</v>
      </c>
      <c r="F59" s="345">
        <v>3</v>
      </c>
      <c r="G59" s="348">
        <f>0.01*SQRT(2*9.81*F59*(1-(273-33)/(273+E59))+11.56)</f>
        <v>0.046771433699527305</v>
      </c>
      <c r="H59" s="349">
        <f>0.97*C59*D59*(1+G59)*(E59+33)/1000000</f>
        <v>0.0782970796315748</v>
      </c>
      <c r="I59" s="350">
        <v>0.443</v>
      </c>
      <c r="J59" s="363">
        <f>H59*I59*24*213*3.6</f>
        <v>638.3261494329782</v>
      </c>
      <c r="K59" s="60"/>
      <c r="L59" s="60"/>
      <c r="M59" s="60"/>
      <c r="N59" s="249"/>
      <c r="O59" s="295"/>
      <c r="P59" s="249"/>
      <c r="Q59" s="249"/>
    </row>
    <row r="60" spans="1:17" ht="35.25" customHeight="1">
      <c r="A60" s="345"/>
      <c r="B60" s="207" t="s">
        <v>467</v>
      </c>
      <c r="C60" s="345">
        <v>17916</v>
      </c>
      <c r="D60" s="346">
        <v>0.4</v>
      </c>
      <c r="E60" s="345">
        <v>16</v>
      </c>
      <c r="F60" s="345">
        <v>3</v>
      </c>
      <c r="G60" s="348">
        <f>0.01*SQRT(2*9.81*F60*(1-(273-33)/(273+E60))+11.56)</f>
        <v>0.04641090732079152</v>
      </c>
      <c r="H60" s="349">
        <f>0.97*C60*D60*(1+G60)*(E60+33)/1000000</f>
        <v>0.35642742846941344</v>
      </c>
      <c r="I60" s="350">
        <v>0.443</v>
      </c>
      <c r="J60" s="363">
        <f>H60*I60*24*213*3.6</f>
        <v>2905.8165264624818</v>
      </c>
      <c r="K60" s="60"/>
      <c r="L60" s="60"/>
      <c r="M60" s="60"/>
      <c r="N60" s="249"/>
      <c r="O60" s="295"/>
      <c r="P60" s="249"/>
      <c r="Q60" s="249"/>
    </row>
    <row r="61" spans="1:17" ht="32.25" customHeight="1">
      <c r="A61" s="345"/>
      <c r="B61" s="207" t="s">
        <v>456</v>
      </c>
      <c r="C61" s="345">
        <v>85704</v>
      </c>
      <c r="D61" s="346"/>
      <c r="E61" s="345"/>
      <c r="F61" s="345"/>
      <c r="G61" s="348"/>
      <c r="H61" s="349"/>
      <c r="I61" s="350"/>
      <c r="J61" s="363"/>
      <c r="K61" s="60"/>
      <c r="L61" s="60"/>
      <c r="M61" s="60"/>
      <c r="N61" s="249"/>
      <c r="O61" s="295"/>
      <c r="P61" s="249"/>
      <c r="Q61" s="249"/>
    </row>
    <row r="62" spans="1:17" ht="36.75" customHeight="1">
      <c r="A62" s="345">
        <v>38</v>
      </c>
      <c r="B62" s="207" t="s">
        <v>468</v>
      </c>
      <c r="C62" s="345">
        <v>8618</v>
      </c>
      <c r="D62" s="346">
        <v>0.5</v>
      </c>
      <c r="E62" s="345">
        <v>18</v>
      </c>
      <c r="F62" s="345">
        <v>6</v>
      </c>
      <c r="G62" s="348">
        <f>0.01*SQRT(2*9.81*F62*(1-(273-33)/(273+E62))+11.56)</f>
        <v>0.0567374128826699</v>
      </c>
      <c r="H62" s="349">
        <f>0.97*C62*D62*(1+G62)*(E62+33)/1000000</f>
        <v>0.22526073040415215</v>
      </c>
      <c r="I62" s="350">
        <v>0.443</v>
      </c>
      <c r="J62" s="363">
        <f>H62*I62*24*213*3.6</f>
        <v>1836.464595281746</v>
      </c>
      <c r="K62" s="60"/>
      <c r="L62" s="60"/>
      <c r="M62" s="60"/>
      <c r="N62" s="249"/>
      <c r="O62" s="295"/>
      <c r="P62" s="249"/>
      <c r="Q62" s="249"/>
    </row>
    <row r="63" spans="1:17" ht="33.75" customHeight="1">
      <c r="A63" s="345"/>
      <c r="B63" s="207" t="s">
        <v>457</v>
      </c>
      <c r="C63" s="345">
        <v>59171</v>
      </c>
      <c r="D63" s="346">
        <v>0.27</v>
      </c>
      <c r="E63" s="345">
        <v>16</v>
      </c>
      <c r="F63" s="345">
        <v>6</v>
      </c>
      <c r="G63" s="348">
        <f>0.01*SQRT(2*9.81*F63*(1-(273-33)/(273+E63))+11.56)</f>
        <v>0.056142182329138236</v>
      </c>
      <c r="H63" s="349">
        <f>0.97*C63*D63*(1+G63)*(E63+33)/1000000</f>
        <v>0.8019787780418839</v>
      </c>
      <c r="I63" s="350">
        <v>0.42</v>
      </c>
      <c r="J63" s="363">
        <f>H63*I63*24*213*3.6</f>
        <v>6198.769856185367</v>
      </c>
      <c r="K63" s="60"/>
      <c r="L63" s="60"/>
      <c r="M63" s="60"/>
      <c r="N63" s="249"/>
      <c r="O63" s="295"/>
      <c r="P63" s="249"/>
      <c r="Q63" s="249"/>
    </row>
    <row r="64" spans="1:18" ht="44.25" customHeight="1">
      <c r="A64" s="155">
        <f>SUM(A62+1)</f>
        <v>39</v>
      </c>
      <c r="B64" s="207" t="s">
        <v>469</v>
      </c>
      <c r="C64" s="345">
        <v>8051</v>
      </c>
      <c r="D64" s="346">
        <v>0.58</v>
      </c>
      <c r="E64" s="345">
        <v>16</v>
      </c>
      <c r="F64" s="345">
        <v>6</v>
      </c>
      <c r="G64" s="348">
        <f>0.01*SQRT(2*9.81*F64*(1-(273-33)/(273+E64))+11.56)</f>
        <v>0.056142182329138236</v>
      </c>
      <c r="H64" s="349">
        <f>0.97*C64*D64*(1+G64)*(E64+33)/1000000</f>
        <v>0.2344056217709764</v>
      </c>
      <c r="I64" s="350">
        <v>0.42</v>
      </c>
      <c r="J64" s="363">
        <f>H64*I64*24*213*3.6</f>
        <v>1811.8016862017657</v>
      </c>
      <c r="K64" s="60"/>
      <c r="L64" s="60"/>
      <c r="M64" s="60"/>
      <c r="N64" s="249"/>
      <c r="O64" s="295"/>
      <c r="P64" s="249"/>
      <c r="Q64" s="295"/>
      <c r="R64" s="23"/>
    </row>
    <row r="65" spans="1:17" ht="42" customHeight="1">
      <c r="A65" s="155">
        <f>SUM(A64+1)</f>
        <v>40</v>
      </c>
      <c r="B65" s="207" t="s">
        <v>458</v>
      </c>
      <c r="C65" s="345">
        <v>48563</v>
      </c>
      <c r="D65" s="364">
        <v>0.27</v>
      </c>
      <c r="E65" s="345">
        <v>16</v>
      </c>
      <c r="F65" s="347">
        <v>6</v>
      </c>
      <c r="G65" s="348">
        <f>0.01*SQRT(2*9.81*F65*(1-(273-33)/(273+E65))+11.56)</f>
        <v>0.056142182329138236</v>
      </c>
      <c r="H65" s="349">
        <f>0.97*C65*D65*(1+G65)*(E65+33)/1000000</f>
        <v>0.6582024200714541</v>
      </c>
      <c r="I65" s="350">
        <v>0.42</v>
      </c>
      <c r="J65" s="363">
        <f>H65*I65*24*213*3.6</f>
        <v>5087.472926364773</v>
      </c>
      <c r="K65" s="60"/>
      <c r="L65" s="60"/>
      <c r="M65" s="60"/>
      <c r="N65" s="249"/>
      <c r="O65" s="295"/>
      <c r="P65" s="249"/>
      <c r="Q65" s="249"/>
    </row>
    <row r="66" spans="1:17" ht="12.75">
      <c r="A66" s="344"/>
      <c r="B66" s="595" t="s">
        <v>459</v>
      </c>
      <c r="C66" s="595"/>
      <c r="D66" s="595"/>
      <c r="E66" s="595"/>
      <c r="F66" s="289"/>
      <c r="G66" s="362"/>
      <c r="H66" s="365">
        <f>SUM(H67)</f>
        <v>0.003780787003123305</v>
      </c>
      <c r="I66" s="350"/>
      <c r="J66" s="366">
        <f>SUM(J67)</f>
        <v>28.388060385358557</v>
      </c>
      <c r="K66" s="304"/>
      <c r="L66" s="304"/>
      <c r="M66" s="304"/>
      <c r="N66" s="249"/>
      <c r="O66" s="249"/>
      <c r="P66" s="249"/>
      <c r="Q66" s="249"/>
    </row>
    <row r="67" spans="1:17" ht="22.5" customHeight="1">
      <c r="A67" s="155">
        <f>SUM(A65+1)</f>
        <v>41</v>
      </c>
      <c r="B67" s="207" t="s">
        <v>460</v>
      </c>
      <c r="C67" s="345">
        <v>174</v>
      </c>
      <c r="D67" s="346">
        <v>0.442</v>
      </c>
      <c r="E67" s="345">
        <v>15</v>
      </c>
      <c r="F67" s="345">
        <v>6</v>
      </c>
      <c r="G67" s="348">
        <f>0.01*SQRT(2*9.81*F67*(1-(273-33)/(273+E67))+11.56)</f>
        <v>0.05583905443325486</v>
      </c>
      <c r="H67" s="349">
        <f>0.97*C67*D67*(1+G67)*(E67+33)/1000000</f>
        <v>0.003780787003123305</v>
      </c>
      <c r="I67" s="350">
        <v>0.40800000000000003</v>
      </c>
      <c r="J67" s="363">
        <f>H67*I67*24*213*3.6</f>
        <v>28.388060385358557</v>
      </c>
      <c r="K67" s="60"/>
      <c r="L67" s="60"/>
      <c r="M67" s="60"/>
      <c r="N67" s="249"/>
      <c r="O67" s="295"/>
      <c r="P67" s="249"/>
      <c r="Q67" s="249"/>
    </row>
    <row r="68" spans="1:17" ht="12.75">
      <c r="A68" s="344"/>
      <c r="B68" s="595" t="s">
        <v>461</v>
      </c>
      <c r="C68" s="595"/>
      <c r="D68" s="595"/>
      <c r="E68" s="595"/>
      <c r="F68" s="289"/>
      <c r="G68" s="362"/>
      <c r="H68" s="365">
        <f>SUM(H69)</f>
        <v>0.0029768265484361647</v>
      </c>
      <c r="I68" s="350"/>
      <c r="J68" s="366">
        <f>SUM(J69)</f>
        <v>22.351518809161618</v>
      </c>
      <c r="K68" s="304"/>
      <c r="L68" s="304"/>
      <c r="M68" s="304"/>
      <c r="N68" s="249"/>
      <c r="O68" s="249"/>
      <c r="P68" s="249"/>
      <c r="Q68" s="249"/>
    </row>
    <row r="69" spans="1:17" ht="15.75" customHeight="1">
      <c r="A69" s="155">
        <f>SUM(A67+1)</f>
        <v>42</v>
      </c>
      <c r="B69" s="207" t="s">
        <v>462</v>
      </c>
      <c r="C69" s="345">
        <v>137</v>
      </c>
      <c r="D69" s="346">
        <v>0.442</v>
      </c>
      <c r="E69" s="345">
        <v>15</v>
      </c>
      <c r="F69" s="345">
        <v>6</v>
      </c>
      <c r="G69" s="348">
        <f>0.01*SQRT(2*9.81*F69*(1-(273-33)/(273+E69))+11.56)</f>
        <v>0.05583905443325486</v>
      </c>
      <c r="H69" s="349">
        <f>0.97*C69*D69*(1+G69)*(E69+33)/1000000</f>
        <v>0.0029768265484361647</v>
      </c>
      <c r="I69" s="350">
        <v>0.40800000000000003</v>
      </c>
      <c r="J69" s="363">
        <f>H69*I69*24*213*3.6</f>
        <v>22.351518809161618</v>
      </c>
      <c r="K69" s="60"/>
      <c r="L69" s="60"/>
      <c r="M69" s="60"/>
      <c r="N69" s="249"/>
      <c r="O69" s="295"/>
      <c r="P69" s="249"/>
      <c r="Q69" s="249"/>
    </row>
    <row r="70" spans="1:17" ht="12.75" customHeight="1">
      <c r="A70" s="367"/>
      <c r="B70" s="596" t="s">
        <v>29</v>
      </c>
      <c r="C70" s="596"/>
      <c r="D70" s="596"/>
      <c r="E70" s="596"/>
      <c r="F70" s="288"/>
      <c r="G70" s="368"/>
      <c r="H70" s="360">
        <f>SUM(H14+H44+H48)</f>
        <v>4.334923699274924</v>
      </c>
      <c r="I70" s="350"/>
      <c r="J70" s="172">
        <f>SUM(J14+J44+J48)</f>
        <v>35224.53368949484</v>
      </c>
      <c r="K70" s="325"/>
      <c r="L70" s="325"/>
      <c r="M70" s="325"/>
      <c r="N70" s="249"/>
      <c r="O70" s="249"/>
      <c r="P70" s="249"/>
      <c r="Q70" s="249"/>
    </row>
    <row r="71" spans="1:17" ht="12.75" customHeight="1">
      <c r="A71" s="367"/>
      <c r="B71" s="596" t="s">
        <v>18</v>
      </c>
      <c r="C71" s="596"/>
      <c r="D71" s="596"/>
      <c r="E71" s="596"/>
      <c r="F71" s="288"/>
      <c r="G71" s="368"/>
      <c r="H71" s="360">
        <f>SUM(H70)</f>
        <v>4.334923699274924</v>
      </c>
      <c r="I71" s="350"/>
      <c r="J71" s="172">
        <f>SUM(J70)</f>
        <v>35224.53368949484</v>
      </c>
      <c r="K71" s="325"/>
      <c r="L71" s="325"/>
      <c r="M71" s="325"/>
      <c r="N71" s="249"/>
      <c r="O71" s="249"/>
      <c r="P71" s="249"/>
      <c r="Q71" s="249"/>
    </row>
    <row r="72" spans="11:17" ht="12.75">
      <c r="K72" s="249"/>
      <c r="L72" s="249"/>
      <c r="M72" s="249"/>
      <c r="N72" s="249"/>
      <c r="O72" s="249"/>
      <c r="P72" s="249"/>
      <c r="Q72" s="249"/>
    </row>
    <row r="73" spans="11:17" ht="12.75">
      <c r="K73" s="249"/>
      <c r="L73" s="249"/>
      <c r="M73" s="249"/>
      <c r="N73" s="249"/>
      <c r="O73" s="249"/>
      <c r="P73" s="249"/>
      <c r="Q73" s="249"/>
    </row>
    <row r="74" spans="11:17" ht="12.75">
      <c r="K74" s="249"/>
      <c r="L74" s="249"/>
      <c r="M74" s="249"/>
      <c r="N74" s="249"/>
      <c r="O74" s="249"/>
      <c r="P74" s="249"/>
      <c r="Q74" s="249"/>
    </row>
    <row r="75" spans="11:17" ht="12.75">
      <c r="K75" s="249"/>
      <c r="L75" s="249"/>
      <c r="M75" s="249"/>
      <c r="N75" s="249"/>
      <c r="O75" s="249"/>
      <c r="P75" s="249"/>
      <c r="Q75" s="249"/>
    </row>
  </sheetData>
  <sheetProtection selectLockedCells="1" selectUnlockedCells="1"/>
  <mergeCells count="16">
    <mergeCell ref="B66:E66"/>
    <mergeCell ref="B68:E68"/>
    <mergeCell ref="B70:E70"/>
    <mergeCell ref="B71:E71"/>
    <mergeCell ref="B40:E40"/>
    <mergeCell ref="B44:E44"/>
    <mergeCell ref="B45:E45"/>
    <mergeCell ref="B48:E48"/>
    <mergeCell ref="B49:E49"/>
    <mergeCell ref="B52:E52"/>
    <mergeCell ref="A3:J4"/>
    <mergeCell ref="A13:J13"/>
    <mergeCell ref="B14:E14"/>
    <mergeCell ref="B15:E15"/>
    <mergeCell ref="B24:E24"/>
    <mergeCell ref="B29:E29"/>
  </mergeCells>
  <printOptions/>
  <pageMargins left="0.7083333333333334" right="0.31527777777777777" top="0.3541666666666667" bottom="0.354166666666666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32"/>
  <sheetViews>
    <sheetView zoomScaleSheetLayoutView="85" workbookViewId="0" topLeftCell="A1">
      <selection activeCell="A1" sqref="A1"/>
    </sheetView>
  </sheetViews>
  <sheetFormatPr defaultColWidth="11.625" defaultRowHeight="12.75"/>
  <cols>
    <col min="1" max="1" width="0.875" style="0" customWidth="1"/>
    <col min="2" max="8" width="0" style="0" hidden="1" customWidth="1"/>
    <col min="9" max="9" width="7.25390625" style="0" customWidth="1"/>
    <col min="10" max="10" width="4.875" style="0" customWidth="1"/>
    <col min="11" max="11" width="35.00390625" style="0" customWidth="1"/>
    <col min="12" max="12" width="6.875" style="0" customWidth="1"/>
    <col min="13" max="13" width="7.375" style="0" customWidth="1"/>
    <col min="14" max="14" width="4.875" style="0" customWidth="1"/>
    <col min="15" max="15" width="4.25390625" style="0" customWidth="1"/>
    <col min="16" max="16" width="7.125" style="0" customWidth="1"/>
    <col min="17" max="17" width="7.75390625" style="0" customWidth="1"/>
    <col min="18" max="18" width="6.875" style="0" customWidth="1"/>
    <col min="19" max="19" width="8.875" style="0" customWidth="1"/>
    <col min="20" max="20" width="6.75390625" style="0" customWidth="1"/>
    <col min="21" max="21" width="8.75390625" style="0" customWidth="1"/>
    <col min="22" max="22" width="5.625" style="0" customWidth="1"/>
    <col min="23" max="23" width="26.625" style="0" customWidth="1"/>
    <col min="24" max="24" width="7.75390625" style="0" customWidth="1"/>
    <col min="25" max="27" width="4.875" style="0" customWidth="1"/>
    <col min="28" max="28" width="4.75390625" style="0" customWidth="1"/>
    <col min="29" max="29" width="4.875" style="0" customWidth="1"/>
    <col min="30" max="30" width="7.125" style="0" customWidth="1"/>
    <col min="31" max="31" width="6.625" style="0" customWidth="1"/>
    <col min="32" max="32" width="6.375" style="0" customWidth="1"/>
    <col min="33" max="33" width="7.25390625" style="0" customWidth="1"/>
    <col min="34" max="34" width="8.625" style="0" customWidth="1"/>
    <col min="35" max="35" width="7.25390625" style="0" customWidth="1"/>
    <col min="36" max="36" width="7.75390625" style="0" customWidth="1"/>
    <col min="37" max="37" width="4.00390625" style="0" customWidth="1"/>
    <col min="38" max="38" width="24.875" style="0" customWidth="1"/>
    <col min="39" max="39" width="8.625" style="0" customWidth="1"/>
    <col min="40" max="41" width="5.375" style="0" customWidth="1"/>
    <col min="42" max="42" width="4.75390625" style="0" customWidth="1"/>
    <col min="43" max="43" width="5.25390625" style="0" customWidth="1"/>
    <col min="44" max="44" width="4.375" style="0" customWidth="1"/>
    <col min="45" max="45" width="8.00390625" style="0" customWidth="1"/>
    <col min="46" max="47" width="7.00390625" style="0" customWidth="1"/>
    <col min="48" max="48" width="7.125" style="0" customWidth="1"/>
  </cols>
  <sheetData>
    <row r="1" spans="11:20" ht="15.75">
      <c r="K1" s="11"/>
      <c r="L1" s="126"/>
      <c r="M1" s="127"/>
      <c r="N1" s="9"/>
      <c r="O1" s="9"/>
      <c r="P1" s="128"/>
      <c r="Q1" s="9"/>
      <c r="R1" s="10"/>
      <c r="S1" s="9"/>
      <c r="T1" s="9"/>
    </row>
    <row r="2" spans="11:20" ht="29.25" customHeight="1">
      <c r="K2" s="576" t="s">
        <v>470</v>
      </c>
      <c r="L2" s="576"/>
      <c r="M2" s="576"/>
      <c r="N2" s="576"/>
      <c r="O2" s="576"/>
      <c r="P2" s="576"/>
      <c r="Q2" s="576"/>
      <c r="R2" s="10"/>
      <c r="S2" s="9"/>
      <c r="T2" s="9"/>
    </row>
    <row r="3" spans="11:20" ht="15.75">
      <c r="K3" s="1"/>
      <c r="L3" s="1"/>
      <c r="M3" s="7"/>
      <c r="N3" s="1"/>
      <c r="O3" s="1"/>
      <c r="P3" s="129"/>
      <c r="Q3" s="1"/>
      <c r="R3" s="10"/>
      <c r="S3" s="9"/>
      <c r="T3" s="9"/>
    </row>
    <row r="4" spans="11:20" ht="20.25">
      <c r="K4" s="6" t="s">
        <v>0</v>
      </c>
      <c r="L4" s="1"/>
      <c r="M4" s="7"/>
      <c r="N4" s="1"/>
      <c r="O4" s="1"/>
      <c r="P4" s="129"/>
      <c r="Q4" s="1"/>
      <c r="R4" s="10"/>
      <c r="S4" s="9"/>
      <c r="T4" s="9"/>
    </row>
    <row r="5" spans="11:20" ht="15.75">
      <c r="K5" s="8"/>
      <c r="L5" s="1"/>
      <c r="M5" s="7"/>
      <c r="N5" s="1"/>
      <c r="O5" s="1"/>
      <c r="P5" s="129"/>
      <c r="Q5" s="1"/>
      <c r="R5" s="10"/>
      <c r="S5" s="9"/>
      <c r="T5" s="9"/>
    </row>
    <row r="6" spans="11:20" ht="18.75">
      <c r="K6" s="8" t="s">
        <v>19</v>
      </c>
      <c r="L6" s="9"/>
      <c r="M6" s="10"/>
      <c r="N6" s="9"/>
      <c r="O6" s="9"/>
      <c r="P6" s="128"/>
      <c r="Q6" s="9"/>
      <c r="R6" s="10"/>
      <c r="S6" s="9"/>
      <c r="T6" s="9"/>
    </row>
    <row r="7" spans="11:20" ht="18.75">
      <c r="K7" s="11" t="s">
        <v>1</v>
      </c>
      <c r="L7" s="126"/>
      <c r="M7" s="127"/>
      <c r="N7" s="9"/>
      <c r="O7" s="9"/>
      <c r="P7" s="128"/>
      <c r="Q7" s="9"/>
      <c r="R7" s="10"/>
      <c r="S7" s="9"/>
      <c r="T7" s="9"/>
    </row>
    <row r="8" spans="11:20" ht="15.75">
      <c r="K8" s="11"/>
      <c r="L8" s="126"/>
      <c r="M8" s="127"/>
      <c r="N8" s="9"/>
      <c r="O8" s="9"/>
      <c r="P8" s="128"/>
      <c r="Q8" s="9"/>
      <c r="R8" s="10"/>
      <c r="S8" s="9"/>
      <c r="T8" s="9"/>
    </row>
    <row r="9" spans="1:22" ht="63">
      <c r="A9" s="130"/>
      <c r="B9" s="131"/>
      <c r="C9" s="131"/>
      <c r="D9" s="132"/>
      <c r="E9" s="133"/>
      <c r="F9" s="131"/>
      <c r="G9" s="134"/>
      <c r="H9" s="132"/>
      <c r="J9" s="165" t="s">
        <v>20</v>
      </c>
      <c r="K9" s="165" t="s">
        <v>2</v>
      </c>
      <c r="L9" s="165" t="s">
        <v>3</v>
      </c>
      <c r="M9" s="171" t="s">
        <v>4</v>
      </c>
      <c r="N9" s="165" t="s">
        <v>5</v>
      </c>
      <c r="O9" s="165" t="s">
        <v>6</v>
      </c>
      <c r="P9" s="328" t="s">
        <v>7</v>
      </c>
      <c r="Q9" s="165" t="s">
        <v>8</v>
      </c>
      <c r="R9" s="171" t="s">
        <v>24</v>
      </c>
      <c r="S9" s="165" t="s">
        <v>9</v>
      </c>
      <c r="T9" s="290"/>
      <c r="U9" s="291"/>
      <c r="V9" s="249"/>
    </row>
    <row r="10" spans="1:22" ht="14.25">
      <c r="A10" s="130"/>
      <c r="B10" s="131"/>
      <c r="C10" s="131"/>
      <c r="D10" s="132"/>
      <c r="E10" s="133"/>
      <c r="F10" s="131"/>
      <c r="G10" s="134"/>
      <c r="H10" s="132"/>
      <c r="J10" s="166">
        <v>1</v>
      </c>
      <c r="K10" s="166">
        <v>2</v>
      </c>
      <c r="L10" s="166">
        <v>3</v>
      </c>
      <c r="M10" s="329">
        <v>4</v>
      </c>
      <c r="N10" s="166">
        <v>5</v>
      </c>
      <c r="O10" s="166">
        <v>6</v>
      </c>
      <c r="P10" s="329">
        <v>7</v>
      </c>
      <c r="Q10" s="166">
        <v>8</v>
      </c>
      <c r="R10" s="329">
        <v>9</v>
      </c>
      <c r="S10" s="166">
        <v>10</v>
      </c>
      <c r="T10" s="154"/>
      <c r="U10" s="249"/>
      <c r="V10" s="249"/>
    </row>
    <row r="11" spans="10:22" ht="14.25">
      <c r="J11" s="176"/>
      <c r="K11" s="600" t="s">
        <v>471</v>
      </c>
      <c r="L11" s="600"/>
      <c r="M11" s="600"/>
      <c r="N11" s="600"/>
      <c r="O11" s="600"/>
      <c r="P11" s="600"/>
      <c r="Q11" s="600"/>
      <c r="R11" s="600"/>
      <c r="S11" s="600"/>
      <c r="T11" s="369"/>
      <c r="U11" s="249"/>
      <c r="V11" s="249"/>
    </row>
    <row r="12" spans="10:22" ht="12.75">
      <c r="J12" s="176"/>
      <c r="K12" s="601" t="s">
        <v>10</v>
      </c>
      <c r="L12" s="601"/>
      <c r="M12" s="601"/>
      <c r="N12" s="601"/>
      <c r="O12" s="385"/>
      <c r="P12" s="386"/>
      <c r="Q12" s="387">
        <f>SUM(Q13+Q23)</f>
        <v>0.6126955830273265</v>
      </c>
      <c r="R12" s="388"/>
      <c r="S12" s="389">
        <f>SUM(S13+S23)</f>
        <v>5231.8595400557815</v>
      </c>
      <c r="T12" s="370"/>
      <c r="U12" s="249"/>
      <c r="V12" s="249"/>
    </row>
    <row r="13" spans="10:22" ht="12.75">
      <c r="J13" s="176"/>
      <c r="K13" s="602" t="s">
        <v>472</v>
      </c>
      <c r="L13" s="602"/>
      <c r="M13" s="602"/>
      <c r="N13" s="602"/>
      <c r="O13" s="390"/>
      <c r="P13" s="391"/>
      <c r="Q13" s="392">
        <f>SUM(Q14:Q22)</f>
        <v>0.5593878970192506</v>
      </c>
      <c r="R13" s="393"/>
      <c r="S13" s="394">
        <f>SUM(S14:S22)</f>
        <v>4776.660688741048</v>
      </c>
      <c r="T13" s="371"/>
      <c r="U13" s="249"/>
      <c r="V13" s="249"/>
    </row>
    <row r="14" spans="10:22" ht="12.75">
      <c r="J14" s="395">
        <v>1</v>
      </c>
      <c r="K14" s="395" t="s">
        <v>413</v>
      </c>
      <c r="L14" s="396">
        <v>3071</v>
      </c>
      <c r="M14" s="397">
        <v>0.579</v>
      </c>
      <c r="N14" s="396">
        <v>20</v>
      </c>
      <c r="O14" s="396">
        <v>6</v>
      </c>
      <c r="P14" s="398">
        <f aca="true" t="shared" si="0" ref="P14:P22">0.01*SQRT(2*9.81*O14*(1-(273-33)/(273+N14))+11.56)</f>
        <v>0.057318462499832544</v>
      </c>
      <c r="Q14" s="397">
        <f aca="true" t="shared" si="1" ref="Q14:Q22">0.97*L14*M14*(1+P14)*(N14+33)/1000000</f>
        <v>0.09665221244024808</v>
      </c>
      <c r="R14" s="397">
        <v>0.464</v>
      </c>
      <c r="S14" s="399">
        <f aca="true" t="shared" si="2" ref="S14:S22">Q14*R14*24*213*3.6</f>
        <v>825.3214381348934</v>
      </c>
      <c r="T14" s="372"/>
      <c r="U14" s="249"/>
      <c r="V14" s="249"/>
    </row>
    <row r="15" spans="10:22" ht="12.75">
      <c r="J15" s="395">
        <f aca="true" t="shared" si="3" ref="J15:J22">SUM(J14+1)</f>
        <v>2</v>
      </c>
      <c r="K15" s="395" t="s">
        <v>473</v>
      </c>
      <c r="L15" s="396">
        <v>3214</v>
      </c>
      <c r="M15" s="397">
        <v>0.572</v>
      </c>
      <c r="N15" s="396">
        <v>20</v>
      </c>
      <c r="O15" s="396">
        <v>6</v>
      </c>
      <c r="P15" s="398">
        <f t="shared" si="0"/>
        <v>0.057318462499832544</v>
      </c>
      <c r="Q15" s="397">
        <f t="shared" si="1"/>
        <v>0.09992986963558002</v>
      </c>
      <c r="R15" s="397">
        <v>0.464</v>
      </c>
      <c r="S15" s="399">
        <f t="shared" si="2"/>
        <v>853.3096308711629</v>
      </c>
      <c r="T15" s="372"/>
      <c r="U15" s="249"/>
      <c r="V15" s="249"/>
    </row>
    <row r="16" spans="10:22" ht="12.75">
      <c r="J16" s="395">
        <f t="shared" si="3"/>
        <v>3</v>
      </c>
      <c r="K16" s="395" t="s">
        <v>474</v>
      </c>
      <c r="L16" s="396">
        <v>1147</v>
      </c>
      <c r="M16" s="397">
        <v>0.71</v>
      </c>
      <c r="N16" s="396">
        <v>20</v>
      </c>
      <c r="O16" s="396">
        <v>6</v>
      </c>
      <c r="P16" s="398">
        <f t="shared" si="0"/>
        <v>0.057318462499832544</v>
      </c>
      <c r="Q16" s="397">
        <f t="shared" si="1"/>
        <v>0.044266500110490874</v>
      </c>
      <c r="R16" s="397">
        <v>0.464</v>
      </c>
      <c r="S16" s="399">
        <f t="shared" si="2"/>
        <v>377.99539824269095</v>
      </c>
      <c r="T16" s="372"/>
      <c r="U16" s="249"/>
      <c r="V16" s="249"/>
    </row>
    <row r="17" spans="10:22" ht="12.75">
      <c r="J17" s="395">
        <f t="shared" si="3"/>
        <v>4</v>
      </c>
      <c r="K17" s="395" t="s">
        <v>475</v>
      </c>
      <c r="L17" s="396">
        <v>1328</v>
      </c>
      <c r="M17" s="397">
        <v>0.683</v>
      </c>
      <c r="N17" s="396">
        <v>20</v>
      </c>
      <c r="O17" s="396">
        <v>6</v>
      </c>
      <c r="P17" s="398">
        <f t="shared" si="0"/>
        <v>0.057318462499832544</v>
      </c>
      <c r="Q17" s="397">
        <f t="shared" si="1"/>
        <v>0.04930286969831634</v>
      </c>
      <c r="R17" s="397">
        <v>0.464</v>
      </c>
      <c r="S17" s="399">
        <f t="shared" si="2"/>
        <v>421.0013852372737</v>
      </c>
      <c r="T17" s="372"/>
      <c r="U17" s="249"/>
      <c r="V17" s="249"/>
    </row>
    <row r="18" spans="10:22" ht="12.75">
      <c r="J18" s="395">
        <f t="shared" si="3"/>
        <v>5</v>
      </c>
      <c r="K18" s="395" t="s">
        <v>476</v>
      </c>
      <c r="L18" s="396">
        <v>2400</v>
      </c>
      <c r="M18" s="397">
        <v>0.607</v>
      </c>
      <c r="N18" s="396">
        <v>20</v>
      </c>
      <c r="O18" s="396">
        <v>6</v>
      </c>
      <c r="P18" s="398">
        <f t="shared" si="0"/>
        <v>0.057318462499832544</v>
      </c>
      <c r="Q18" s="397">
        <f t="shared" si="1"/>
        <v>0.07918690197448716</v>
      </c>
      <c r="R18" s="397">
        <v>0.464</v>
      </c>
      <c r="S18" s="399">
        <f t="shared" si="2"/>
        <v>676.1836710094334</v>
      </c>
      <c r="T18" s="372"/>
      <c r="U18" s="249"/>
      <c r="V18" s="249"/>
    </row>
    <row r="19" spans="10:22" ht="12.75">
      <c r="J19" s="395">
        <f t="shared" si="3"/>
        <v>6</v>
      </c>
      <c r="K19" s="395" t="s">
        <v>25</v>
      </c>
      <c r="L19" s="396">
        <v>1312</v>
      </c>
      <c r="M19" s="397">
        <v>0.685</v>
      </c>
      <c r="N19" s="396">
        <v>20</v>
      </c>
      <c r="O19" s="396">
        <v>6</v>
      </c>
      <c r="P19" s="398">
        <f t="shared" si="0"/>
        <v>0.057318462499832544</v>
      </c>
      <c r="Q19" s="397">
        <f t="shared" si="1"/>
        <v>0.04885149131144365</v>
      </c>
      <c r="R19" s="397">
        <v>0.464</v>
      </c>
      <c r="S19" s="399">
        <f t="shared" si="2"/>
        <v>417.1470269148806</v>
      </c>
      <c r="T19" s="372"/>
      <c r="U19" s="249"/>
      <c r="V19" s="249"/>
    </row>
    <row r="20" spans="10:22" ht="12.75">
      <c r="J20" s="395">
        <f t="shared" si="3"/>
        <v>7</v>
      </c>
      <c r="K20" s="395" t="s">
        <v>414</v>
      </c>
      <c r="L20" s="396">
        <v>1226</v>
      </c>
      <c r="M20" s="397">
        <v>0.6950000000000001</v>
      </c>
      <c r="N20" s="396">
        <v>20</v>
      </c>
      <c r="O20" s="396">
        <v>6</v>
      </c>
      <c r="P20" s="398">
        <f t="shared" si="0"/>
        <v>0.057318462499832544</v>
      </c>
      <c r="Q20" s="397">
        <f t="shared" si="1"/>
        <v>0.04631574928981417</v>
      </c>
      <c r="R20" s="397">
        <v>0.464</v>
      </c>
      <c r="S20" s="399">
        <f t="shared" si="2"/>
        <v>395.494110761263</v>
      </c>
      <c r="T20" s="372"/>
      <c r="U20" s="249"/>
      <c r="V20" s="249"/>
    </row>
    <row r="21" spans="10:22" ht="12.75">
      <c r="J21" s="395">
        <f t="shared" si="3"/>
        <v>8</v>
      </c>
      <c r="K21" s="395" t="s">
        <v>477</v>
      </c>
      <c r="L21" s="396">
        <v>1276</v>
      </c>
      <c r="M21" s="397">
        <v>0.6890000000000001</v>
      </c>
      <c r="N21" s="396">
        <v>20</v>
      </c>
      <c r="O21" s="396">
        <v>6</v>
      </c>
      <c r="P21" s="398">
        <f t="shared" si="0"/>
        <v>0.057318462499832544</v>
      </c>
      <c r="Q21" s="397">
        <f t="shared" si="1"/>
        <v>0.04778849086181909</v>
      </c>
      <c r="R21" s="397">
        <v>0.464</v>
      </c>
      <c r="S21" s="399">
        <f t="shared" si="2"/>
        <v>408.0699759330983</v>
      </c>
      <c r="T21" s="372"/>
      <c r="U21" s="249"/>
      <c r="V21" s="249"/>
    </row>
    <row r="22" spans="10:22" ht="12.75">
      <c r="J22" s="395">
        <f t="shared" si="3"/>
        <v>9</v>
      </c>
      <c r="K22" s="395" t="s">
        <v>26</v>
      </c>
      <c r="L22" s="396">
        <v>1252</v>
      </c>
      <c r="M22" s="397">
        <v>0.6920000000000001</v>
      </c>
      <c r="N22" s="396">
        <v>20</v>
      </c>
      <c r="O22" s="396">
        <v>6</v>
      </c>
      <c r="P22" s="398">
        <f t="shared" si="0"/>
        <v>0.057318462499832544</v>
      </c>
      <c r="Q22" s="397">
        <f t="shared" si="1"/>
        <v>0.04709381169705113</v>
      </c>
      <c r="R22" s="397">
        <v>0.464</v>
      </c>
      <c r="S22" s="399">
        <f t="shared" si="2"/>
        <v>402.1380516363516</v>
      </c>
      <c r="T22" s="372"/>
      <c r="U22" s="249"/>
      <c r="V22" s="249"/>
    </row>
    <row r="23" spans="10:22" ht="12.75">
      <c r="J23" s="395"/>
      <c r="K23" s="603" t="s">
        <v>478</v>
      </c>
      <c r="L23" s="603"/>
      <c r="M23" s="603"/>
      <c r="N23" s="603"/>
      <c r="O23" s="396"/>
      <c r="P23" s="398"/>
      <c r="Q23" s="400">
        <f>SUM(Q24:Q32)</f>
        <v>0.053307686008075894</v>
      </c>
      <c r="R23" s="401"/>
      <c r="S23" s="402">
        <f>SUM(S24:S32)</f>
        <v>455.19885131473364</v>
      </c>
      <c r="T23" s="371"/>
      <c r="U23" s="249"/>
      <c r="V23" s="249"/>
    </row>
    <row r="24" spans="10:22" ht="12.75">
      <c r="J24" s="395">
        <f>SUM(J22+1)</f>
        <v>10</v>
      </c>
      <c r="K24" s="395" t="s">
        <v>479</v>
      </c>
      <c r="L24" s="396">
        <v>130</v>
      </c>
      <c r="M24" s="397">
        <v>1.035</v>
      </c>
      <c r="N24" s="396">
        <v>20</v>
      </c>
      <c r="O24" s="396">
        <v>3</v>
      </c>
      <c r="P24" s="398">
        <f aca="true" t="shared" si="4" ref="P24:P32">0.01*SQRT(2*9.81*O24*(1-(273-33)/(273+N24))+11.56)</f>
        <v>0.04712433629954225</v>
      </c>
      <c r="Q24" s="397">
        <f aca="true" t="shared" si="5" ref="Q24:Q32">0.97*L24*M24*(1+P24)*(N24+33)/1000000</f>
        <v>0.0072431846894784055</v>
      </c>
      <c r="R24" s="397">
        <v>0.464</v>
      </c>
      <c r="S24" s="399">
        <f aca="true" t="shared" si="6" ref="S24:S32">Q24*R24*24*213*3.6</f>
        <v>61.850168285517775</v>
      </c>
      <c r="T24" s="372"/>
      <c r="U24" s="249"/>
      <c r="V24" s="249"/>
    </row>
    <row r="25" spans="10:22" ht="12.75">
      <c r="J25" s="395">
        <f aca="true" t="shared" si="7" ref="J25:J32">SUM(J24+1)</f>
        <v>11</v>
      </c>
      <c r="K25" s="395" t="s">
        <v>480</v>
      </c>
      <c r="L25" s="396">
        <v>81</v>
      </c>
      <c r="M25" s="397">
        <v>1.07</v>
      </c>
      <c r="N25" s="396">
        <v>20</v>
      </c>
      <c r="O25" s="396">
        <v>3</v>
      </c>
      <c r="P25" s="398">
        <f t="shared" si="4"/>
        <v>0.04712433629954225</v>
      </c>
      <c r="Q25" s="397">
        <f t="shared" si="5"/>
        <v>0.004665676826734251</v>
      </c>
      <c r="R25" s="397">
        <v>0.464</v>
      </c>
      <c r="S25" s="399">
        <f t="shared" si="6"/>
        <v>39.84061007287868</v>
      </c>
      <c r="T25" s="372"/>
      <c r="U25" s="249"/>
      <c r="V25" s="249"/>
    </row>
    <row r="26" spans="10:22" ht="12.75">
      <c r="J26" s="395">
        <f t="shared" si="7"/>
        <v>12</v>
      </c>
      <c r="K26" s="395" t="s">
        <v>481</v>
      </c>
      <c r="L26" s="396">
        <v>63</v>
      </c>
      <c r="M26" s="401">
        <v>1.07</v>
      </c>
      <c r="N26" s="396">
        <v>20</v>
      </c>
      <c r="O26" s="396">
        <v>3</v>
      </c>
      <c r="P26" s="398">
        <f t="shared" si="4"/>
        <v>0.04712433629954225</v>
      </c>
      <c r="Q26" s="397">
        <f t="shared" si="5"/>
        <v>0.00362885975412664</v>
      </c>
      <c r="R26" s="397">
        <v>0.464</v>
      </c>
      <c r="S26" s="399">
        <f t="shared" si="6"/>
        <v>30.98714116779453</v>
      </c>
      <c r="T26" s="372"/>
      <c r="U26" s="249"/>
      <c r="V26" s="249"/>
    </row>
    <row r="27" spans="10:22" ht="12.75">
      <c r="J27" s="395">
        <f t="shared" si="7"/>
        <v>13</v>
      </c>
      <c r="K27" s="395" t="s">
        <v>482</v>
      </c>
      <c r="L27" s="396">
        <v>136</v>
      </c>
      <c r="M27" s="397">
        <v>1.028</v>
      </c>
      <c r="N27" s="396">
        <v>20</v>
      </c>
      <c r="O27" s="396">
        <v>3</v>
      </c>
      <c r="P27" s="398">
        <f t="shared" si="4"/>
        <v>0.04712433629954225</v>
      </c>
      <c r="Q27" s="397">
        <f t="shared" si="5"/>
        <v>0.007526236826953525</v>
      </c>
      <c r="R27" s="397">
        <v>0.464</v>
      </c>
      <c r="S27" s="399">
        <f t="shared" si="6"/>
        <v>64.26717449023909</v>
      </c>
      <c r="T27" s="372"/>
      <c r="U27" s="249"/>
      <c r="V27" s="249"/>
    </row>
    <row r="28" spans="10:22" ht="12.75">
      <c r="J28" s="395">
        <f t="shared" si="7"/>
        <v>14</v>
      </c>
      <c r="K28" s="395" t="s">
        <v>483</v>
      </c>
      <c r="L28" s="396">
        <v>68</v>
      </c>
      <c r="M28" s="401">
        <v>1.07</v>
      </c>
      <c r="N28" s="396">
        <v>20</v>
      </c>
      <c r="O28" s="396">
        <v>3</v>
      </c>
      <c r="P28" s="398">
        <f t="shared" si="4"/>
        <v>0.04712433629954225</v>
      </c>
      <c r="Q28" s="397">
        <f t="shared" si="5"/>
        <v>0.003916864496517642</v>
      </c>
      <c r="R28" s="397">
        <v>0.464</v>
      </c>
      <c r="S28" s="399">
        <f t="shared" si="6"/>
        <v>33.44643808587345</v>
      </c>
      <c r="T28" s="372"/>
      <c r="U28" s="249"/>
      <c r="V28" s="249"/>
    </row>
    <row r="29" spans="10:22" ht="12.75">
      <c r="J29" s="395">
        <f t="shared" si="7"/>
        <v>15</v>
      </c>
      <c r="K29" s="395" t="s">
        <v>484</v>
      </c>
      <c r="L29" s="396">
        <v>147</v>
      </c>
      <c r="M29" s="397">
        <v>1.015</v>
      </c>
      <c r="N29" s="396">
        <v>20</v>
      </c>
      <c r="O29" s="396">
        <v>3</v>
      </c>
      <c r="P29" s="398">
        <f t="shared" si="4"/>
        <v>0.04712433629954225</v>
      </c>
      <c r="Q29" s="397">
        <f t="shared" si="5"/>
        <v>0.008032102352981237</v>
      </c>
      <c r="R29" s="397">
        <v>0.464</v>
      </c>
      <c r="S29" s="399">
        <f t="shared" si="6"/>
        <v>68.58680311438633</v>
      </c>
      <c r="T29" s="372"/>
      <c r="U29" s="249"/>
      <c r="V29" s="249"/>
    </row>
    <row r="30" spans="10:22" ht="12.75">
      <c r="J30" s="395">
        <f t="shared" si="7"/>
        <v>16</v>
      </c>
      <c r="K30" s="395" t="s">
        <v>485</v>
      </c>
      <c r="L30" s="396">
        <v>125</v>
      </c>
      <c r="M30" s="397">
        <v>1.041</v>
      </c>
      <c r="N30" s="396">
        <v>20</v>
      </c>
      <c r="O30" s="396">
        <v>3</v>
      </c>
      <c r="P30" s="398">
        <f t="shared" si="4"/>
        <v>0.04712433629954225</v>
      </c>
      <c r="Q30" s="397">
        <f t="shared" si="5"/>
        <v>0.007004975159556874</v>
      </c>
      <c r="R30" s="397">
        <v>0.464</v>
      </c>
      <c r="S30" s="399">
        <f t="shared" si="6"/>
        <v>59.816076909349675</v>
      </c>
      <c r="T30" s="372"/>
      <c r="U30" s="249"/>
      <c r="V30" s="249"/>
    </row>
    <row r="31" spans="10:22" ht="12.75">
      <c r="J31" s="395">
        <f t="shared" si="7"/>
        <v>17</v>
      </c>
      <c r="K31" s="395" t="s">
        <v>486</v>
      </c>
      <c r="L31" s="396">
        <v>95</v>
      </c>
      <c r="M31" s="397">
        <v>1.07</v>
      </c>
      <c r="N31" s="396">
        <v>20</v>
      </c>
      <c r="O31" s="396">
        <v>3</v>
      </c>
      <c r="P31" s="398">
        <f t="shared" si="4"/>
        <v>0.04712433629954225</v>
      </c>
      <c r="Q31" s="397">
        <f t="shared" si="5"/>
        <v>0.0054720901054290585</v>
      </c>
      <c r="R31" s="397">
        <v>0.464</v>
      </c>
      <c r="S31" s="399">
        <f t="shared" si="6"/>
        <v>46.72664144349967</v>
      </c>
      <c r="T31" s="372"/>
      <c r="U31" s="249"/>
      <c r="V31" s="249"/>
    </row>
    <row r="32" spans="10:22" ht="12.75">
      <c r="J32" s="395">
        <f t="shared" si="7"/>
        <v>18</v>
      </c>
      <c r="K32" s="395" t="s">
        <v>487</v>
      </c>
      <c r="L32" s="396">
        <v>101</v>
      </c>
      <c r="M32" s="397">
        <v>1.07</v>
      </c>
      <c r="N32" s="396">
        <v>20</v>
      </c>
      <c r="O32" s="396">
        <v>3</v>
      </c>
      <c r="P32" s="398">
        <f t="shared" si="4"/>
        <v>0.04712433629954225</v>
      </c>
      <c r="Q32" s="397">
        <f t="shared" si="5"/>
        <v>0.005817695796298263</v>
      </c>
      <c r="R32" s="397">
        <v>0.464</v>
      </c>
      <c r="S32" s="399">
        <f t="shared" si="6"/>
        <v>49.67779774519441</v>
      </c>
      <c r="T32" s="372"/>
      <c r="U32" s="249"/>
      <c r="V32" s="249"/>
    </row>
    <row r="33" spans="10:22" ht="12.75">
      <c r="J33" s="395"/>
      <c r="K33" s="604" t="s">
        <v>13</v>
      </c>
      <c r="L33" s="604"/>
      <c r="M33" s="604"/>
      <c r="N33" s="604"/>
      <c r="O33" s="403"/>
      <c r="P33" s="404"/>
      <c r="Q33" s="405">
        <f>Q34</f>
        <v>0.11608777983136472</v>
      </c>
      <c r="R33" s="397"/>
      <c r="S33" s="406">
        <f>S34</f>
        <v>946.419276998109</v>
      </c>
      <c r="T33" s="370"/>
      <c r="U33" s="249"/>
      <c r="V33" s="249"/>
    </row>
    <row r="34" spans="10:22" ht="12.75">
      <c r="J34" s="395"/>
      <c r="K34" s="603" t="s">
        <v>488</v>
      </c>
      <c r="L34" s="603"/>
      <c r="M34" s="603"/>
      <c r="N34" s="603"/>
      <c r="O34" s="396"/>
      <c r="P34" s="398"/>
      <c r="Q34" s="407">
        <f>SUM(Q35)</f>
        <v>0.11608777983136472</v>
      </c>
      <c r="R34" s="397"/>
      <c r="S34" s="408">
        <f>SUM(S35)</f>
        <v>946.419276998109</v>
      </c>
      <c r="T34" s="374"/>
      <c r="U34" s="249"/>
      <c r="V34" s="249"/>
    </row>
    <row r="35" spans="10:22" ht="31.5" customHeight="1">
      <c r="J35" s="395">
        <f>SUM(J32+1)</f>
        <v>19</v>
      </c>
      <c r="K35" s="409" t="s">
        <v>489</v>
      </c>
      <c r="L35" s="410">
        <v>4406</v>
      </c>
      <c r="M35" s="401">
        <v>0.5</v>
      </c>
      <c r="N35" s="410">
        <v>18</v>
      </c>
      <c r="O35" s="410">
        <v>9</v>
      </c>
      <c r="P35" s="398">
        <f>0.01*SQRT(2*9.81*O35*(1-(273-33)/(273+N35))+11.56)</f>
        <v>0.06519740049210426</v>
      </c>
      <c r="Q35" s="401">
        <f>0.97*L35*M35*(1+P35)*(N35+33)/1000000</f>
        <v>0.11608777983136472</v>
      </c>
      <c r="R35" s="401">
        <v>0.443</v>
      </c>
      <c r="S35" s="411">
        <f>Q35*R35*24*213*3.6</f>
        <v>946.419276998109</v>
      </c>
      <c r="T35" s="375"/>
      <c r="U35" s="249"/>
      <c r="V35" s="249"/>
    </row>
    <row r="36" spans="10:22" ht="12.75">
      <c r="J36" s="396"/>
      <c r="K36" s="604" t="s">
        <v>14</v>
      </c>
      <c r="L36" s="604"/>
      <c r="M36" s="604"/>
      <c r="N36" s="604"/>
      <c r="O36" s="403"/>
      <c r="P36" s="404"/>
      <c r="Q36" s="405">
        <f>SUM(Q37)</f>
        <v>0.003051905976937186</v>
      </c>
      <c r="R36" s="412"/>
      <c r="S36" s="406">
        <f>SUM(S37)</f>
        <v>19.096044265421945</v>
      </c>
      <c r="T36" s="370"/>
      <c r="U36" s="249"/>
      <c r="V36" s="249"/>
    </row>
    <row r="37" spans="10:22" ht="12.75">
      <c r="J37" s="396"/>
      <c r="K37" s="603" t="s">
        <v>488</v>
      </c>
      <c r="L37" s="603"/>
      <c r="M37" s="603"/>
      <c r="N37" s="603"/>
      <c r="O37" s="395"/>
      <c r="P37" s="413"/>
      <c r="Q37" s="400">
        <f>SUM(Q38)</f>
        <v>0.003051905976937186</v>
      </c>
      <c r="R37" s="401"/>
      <c r="S37" s="402">
        <f>SUM(S38)</f>
        <v>19.096044265421945</v>
      </c>
      <c r="T37" s="371"/>
      <c r="U37" s="249"/>
      <c r="V37" s="249"/>
    </row>
    <row r="38" spans="10:22" ht="25.5">
      <c r="J38" s="395">
        <f>SUM(J35+1)</f>
        <v>20</v>
      </c>
      <c r="K38" s="409" t="s">
        <v>490</v>
      </c>
      <c r="L38" s="410">
        <v>140</v>
      </c>
      <c r="M38" s="401">
        <v>0.5</v>
      </c>
      <c r="N38" s="395">
        <v>10</v>
      </c>
      <c r="O38" s="410">
        <v>3</v>
      </c>
      <c r="P38" s="398">
        <f>0.01*SQRT(2*9.81*O38*(1-(273-33)/(273+N38))+11.56)</f>
        <v>0.04528067162283308</v>
      </c>
      <c r="Q38" s="401">
        <f>0.97*L38*M38*(1+P38)*(N38+33)/1000000</f>
        <v>0.003051905976937186</v>
      </c>
      <c r="R38" s="401">
        <v>0.34</v>
      </c>
      <c r="S38" s="411">
        <f>Q38*R38*24*213*3.6</f>
        <v>19.096044265421945</v>
      </c>
      <c r="T38" s="375"/>
      <c r="U38" s="249"/>
      <c r="V38" s="249"/>
    </row>
    <row r="39" spans="10:22" ht="12.75">
      <c r="J39" s="395"/>
      <c r="K39" s="604" t="s">
        <v>15</v>
      </c>
      <c r="L39" s="604"/>
      <c r="M39" s="604"/>
      <c r="N39" s="604"/>
      <c r="O39" s="414"/>
      <c r="P39" s="404"/>
      <c r="Q39" s="405">
        <f>SUM(Q40)</f>
        <v>0.03264474789175236</v>
      </c>
      <c r="R39" s="412"/>
      <c r="S39" s="406">
        <f>SUM(S40)</f>
        <v>266.1401462098632</v>
      </c>
      <c r="T39" s="370"/>
      <c r="U39" s="249"/>
      <c r="V39" s="249"/>
    </row>
    <row r="40" spans="10:22" ht="16.5" customHeight="1">
      <c r="J40" s="395"/>
      <c r="K40" s="603" t="s">
        <v>488</v>
      </c>
      <c r="L40" s="603"/>
      <c r="M40" s="603"/>
      <c r="N40" s="603"/>
      <c r="O40" s="410"/>
      <c r="P40" s="398"/>
      <c r="Q40" s="400">
        <f>SUM(Q41:Q42)</f>
        <v>0.03264474789175236</v>
      </c>
      <c r="R40" s="401"/>
      <c r="S40" s="415">
        <f>SUM(S41:S42)</f>
        <v>266.1401462098632</v>
      </c>
      <c r="T40" s="376"/>
      <c r="U40" s="249"/>
      <c r="V40" s="249"/>
    </row>
    <row r="41" spans="10:22" ht="25.5">
      <c r="J41" s="395">
        <f>SUM(J38+1)</f>
        <v>21</v>
      </c>
      <c r="K41" s="409" t="s">
        <v>491</v>
      </c>
      <c r="L41" s="410">
        <v>705</v>
      </c>
      <c r="M41" s="401">
        <v>0.5</v>
      </c>
      <c r="N41" s="410">
        <v>18</v>
      </c>
      <c r="O41" s="410">
        <v>9</v>
      </c>
      <c r="P41" s="413">
        <f>0.01*SQRT(2*9.81*O41*(1-(273-33)/(273+N41))+11.56)</f>
        <v>0.06519740049210426</v>
      </c>
      <c r="Q41" s="401">
        <f>0.97*L41*M41*(1+P41)*(N41+33)/1000000</f>
        <v>0.018575098679326402</v>
      </c>
      <c r="R41" s="401">
        <v>0.443</v>
      </c>
      <c r="S41" s="411">
        <f>Q41*R41*24*213*3.6</f>
        <v>151.4356764148132</v>
      </c>
      <c r="T41" s="375"/>
      <c r="U41" s="249"/>
      <c r="V41" s="249"/>
    </row>
    <row r="42" spans="10:22" ht="40.5" customHeight="1">
      <c r="J42" s="395">
        <f>SUM(J41+1)</f>
        <v>22</v>
      </c>
      <c r="K42" s="409" t="s">
        <v>492</v>
      </c>
      <c r="L42" s="410">
        <v>534</v>
      </c>
      <c r="M42" s="401">
        <v>0.5</v>
      </c>
      <c r="N42" s="410">
        <v>18</v>
      </c>
      <c r="O42" s="410">
        <v>9</v>
      </c>
      <c r="P42" s="413">
        <f>0.01*SQRT(2*9.81*O42*(1-(273-33)/(273+N42))+11.56)</f>
        <v>0.06519740049210426</v>
      </c>
      <c r="Q42" s="401">
        <f>0.97*L42*M42*(1+P42)*(N42+33)/1000000</f>
        <v>0.014069649212425957</v>
      </c>
      <c r="R42" s="401">
        <v>0.443</v>
      </c>
      <c r="S42" s="411">
        <f>Q42*R42*24*213*3.6</f>
        <v>114.70446979505</v>
      </c>
      <c r="T42" s="375"/>
      <c r="U42" s="249"/>
      <c r="V42" s="249"/>
    </row>
    <row r="43" spans="10:22" ht="28.5" customHeight="1">
      <c r="J43" s="416"/>
      <c r="K43" s="605" t="s">
        <v>493</v>
      </c>
      <c r="L43" s="605"/>
      <c r="M43" s="605"/>
      <c r="N43" s="605"/>
      <c r="O43" s="605"/>
      <c r="P43" s="605"/>
      <c r="Q43" s="417">
        <f>SUM(Q12+Q33+Q36+Q39)</f>
        <v>0.7644800167273808</v>
      </c>
      <c r="R43" s="417"/>
      <c r="S43" s="418">
        <f>SUM(S12+S33+S36+S39)</f>
        <v>6463.515007529176</v>
      </c>
      <c r="T43" s="377"/>
      <c r="U43" s="249"/>
      <c r="V43" s="249"/>
    </row>
    <row r="44" spans="10:22" ht="27" customHeight="1">
      <c r="J44" s="416"/>
      <c r="K44" s="606" t="s">
        <v>494</v>
      </c>
      <c r="L44" s="606"/>
      <c r="M44" s="606"/>
      <c r="N44" s="606"/>
      <c r="O44" s="606"/>
      <c r="P44" s="606"/>
      <c r="Q44" s="606"/>
      <c r="R44" s="606"/>
      <c r="S44" s="606"/>
      <c r="T44" s="378"/>
      <c r="U44" s="249"/>
      <c r="V44" s="249"/>
    </row>
    <row r="45" spans="10:22" ht="12.75">
      <c r="J45" s="395"/>
      <c r="K45" s="604" t="s">
        <v>10</v>
      </c>
      <c r="L45" s="604"/>
      <c r="M45" s="604"/>
      <c r="N45" s="604"/>
      <c r="O45" s="403"/>
      <c r="P45" s="404"/>
      <c r="Q45" s="405">
        <f>SUM(Q46+Q54+Q57+Q65+Q69+Q71+Q76+Q81+Q91+Q95+Q100+Q107+Q110)</f>
        <v>4.512296252013799</v>
      </c>
      <c r="R45" s="397"/>
      <c r="S45" s="406">
        <f>SUM(S46+S54+S57+S65+S69+S71+S76+S81+S91+S95+S100+S107+S110)</f>
        <v>38530.88033866801</v>
      </c>
      <c r="T45" s="370"/>
      <c r="U45" s="249"/>
      <c r="V45" s="249"/>
    </row>
    <row r="46" spans="10:22" ht="12.75">
      <c r="J46" s="395"/>
      <c r="K46" s="607" t="s">
        <v>495</v>
      </c>
      <c r="L46" s="607"/>
      <c r="M46" s="607"/>
      <c r="N46" s="607"/>
      <c r="O46" s="396"/>
      <c r="P46" s="398"/>
      <c r="Q46" s="400">
        <f>SUM(Q47:Q53)</f>
        <v>0.14269604780289052</v>
      </c>
      <c r="R46" s="401"/>
      <c r="S46" s="402">
        <f>SUM(S47:S53)</f>
        <v>1218.4936528137357</v>
      </c>
      <c r="T46" s="371"/>
      <c r="U46" s="249"/>
      <c r="V46" s="249"/>
    </row>
    <row r="47" spans="10:22" ht="12.75">
      <c r="J47" s="395">
        <f>SUM(J42+1)</f>
        <v>23</v>
      </c>
      <c r="K47" s="395" t="s">
        <v>496</v>
      </c>
      <c r="L47" s="396">
        <v>154</v>
      </c>
      <c r="M47" s="397">
        <v>1.007</v>
      </c>
      <c r="N47" s="396">
        <v>20</v>
      </c>
      <c r="O47" s="396">
        <v>3</v>
      </c>
      <c r="P47" s="398">
        <f aca="true" t="shared" si="8" ref="P47:P53">0.01*SQRT(2*9.81*O47*(1-(273-33)/(273+N47))+11.56)</f>
        <v>0.04712433629954225</v>
      </c>
      <c r="Q47" s="397">
        <f aca="true" t="shared" si="9" ref="Q47:Q53">0.97*L47*M47*(1+P47)*(N47+33)/1000000</f>
        <v>0.008348261577665791</v>
      </c>
      <c r="R47" s="397">
        <v>0.464</v>
      </c>
      <c r="S47" s="399">
        <f aca="true" t="shared" si="10" ref="S47:S53">Q47*R47*24*213*3.6</f>
        <v>71.28651354426998</v>
      </c>
      <c r="T47" s="372"/>
      <c r="U47" s="249"/>
      <c r="V47" s="249"/>
    </row>
    <row r="48" spans="10:22" ht="12.75">
      <c r="J48" s="395">
        <f aca="true" t="shared" si="11" ref="J48:J53">SUM(J47+1)</f>
        <v>24</v>
      </c>
      <c r="K48" s="395" t="s">
        <v>497</v>
      </c>
      <c r="L48" s="396">
        <v>270</v>
      </c>
      <c r="M48" s="397">
        <v>0.921</v>
      </c>
      <c r="N48" s="396">
        <v>20</v>
      </c>
      <c r="O48" s="396">
        <v>3</v>
      </c>
      <c r="P48" s="398">
        <f t="shared" si="8"/>
        <v>0.04712433629954225</v>
      </c>
      <c r="Q48" s="397">
        <f t="shared" si="9"/>
        <v>0.013386568091658082</v>
      </c>
      <c r="R48" s="397">
        <v>0.464</v>
      </c>
      <c r="S48" s="399">
        <f t="shared" si="10"/>
        <v>114.30904011564253</v>
      </c>
      <c r="T48" s="372"/>
      <c r="U48" s="249"/>
      <c r="V48" s="249"/>
    </row>
    <row r="49" spans="10:22" ht="12.75">
      <c r="J49" s="395">
        <f t="shared" si="11"/>
        <v>25</v>
      </c>
      <c r="K49" s="395" t="s">
        <v>498</v>
      </c>
      <c r="L49" s="396">
        <v>218</v>
      </c>
      <c r="M49" s="397">
        <v>0.9460000000000001</v>
      </c>
      <c r="N49" s="396">
        <v>20</v>
      </c>
      <c r="O49" s="396">
        <v>3</v>
      </c>
      <c r="P49" s="398">
        <f t="shared" si="8"/>
        <v>0.04712433629954225</v>
      </c>
      <c r="Q49" s="397">
        <f t="shared" si="9"/>
        <v>0.011101802245572298</v>
      </c>
      <c r="R49" s="397">
        <v>0.464</v>
      </c>
      <c r="S49" s="399">
        <f t="shared" si="10"/>
        <v>94.79923080777228</v>
      </c>
      <c r="T49" s="372"/>
      <c r="U49" s="249"/>
      <c r="V49" s="249"/>
    </row>
    <row r="50" spans="10:22" ht="12.75">
      <c r="J50" s="395">
        <f t="shared" si="11"/>
        <v>26</v>
      </c>
      <c r="K50" s="395" t="s">
        <v>499</v>
      </c>
      <c r="L50" s="396">
        <v>123</v>
      </c>
      <c r="M50" s="397">
        <v>1.07</v>
      </c>
      <c r="N50" s="396">
        <v>20</v>
      </c>
      <c r="O50" s="396">
        <v>3</v>
      </c>
      <c r="P50" s="398">
        <f t="shared" si="8"/>
        <v>0.04712433629954225</v>
      </c>
      <c r="Q50" s="397">
        <f t="shared" si="9"/>
        <v>0.007084916662818677</v>
      </c>
      <c r="R50" s="397">
        <v>0.464</v>
      </c>
      <c r="S50" s="399">
        <f t="shared" si="10"/>
        <v>60.49870418474168</v>
      </c>
      <c r="T50" s="372"/>
      <c r="U50" s="249"/>
      <c r="V50" s="249"/>
    </row>
    <row r="51" spans="10:22" ht="18" customHeight="1">
      <c r="J51" s="395">
        <f t="shared" si="11"/>
        <v>27</v>
      </c>
      <c r="K51" s="409" t="s">
        <v>500</v>
      </c>
      <c r="L51" s="396">
        <v>97</v>
      </c>
      <c r="M51" s="397">
        <v>1.07</v>
      </c>
      <c r="N51" s="396">
        <v>20</v>
      </c>
      <c r="O51" s="396">
        <v>3</v>
      </c>
      <c r="P51" s="398">
        <f t="shared" si="8"/>
        <v>0.04712433629954225</v>
      </c>
      <c r="Q51" s="397">
        <f t="shared" si="9"/>
        <v>0.005587292002385461</v>
      </c>
      <c r="R51" s="397">
        <v>0.464</v>
      </c>
      <c r="S51" s="399">
        <f t="shared" si="10"/>
        <v>47.71036021073126</v>
      </c>
      <c r="T51" s="372"/>
      <c r="U51" s="249"/>
      <c r="V51" s="249"/>
    </row>
    <row r="52" spans="10:22" ht="12.75">
      <c r="J52" s="395">
        <f t="shared" si="11"/>
        <v>28</v>
      </c>
      <c r="K52" s="395" t="s">
        <v>501</v>
      </c>
      <c r="L52" s="396">
        <v>293</v>
      </c>
      <c r="M52" s="397">
        <v>0.91</v>
      </c>
      <c r="N52" s="396">
        <v>20</v>
      </c>
      <c r="O52" s="396">
        <v>3</v>
      </c>
      <c r="P52" s="398">
        <f t="shared" si="8"/>
        <v>0.04712433629954225</v>
      </c>
      <c r="Q52" s="397">
        <f t="shared" si="9"/>
        <v>0.014353402703497787</v>
      </c>
      <c r="R52" s="397">
        <v>0.464</v>
      </c>
      <c r="S52" s="399">
        <f t="shared" si="10"/>
        <v>122.56492285371687</v>
      </c>
      <c r="T52" s="372"/>
      <c r="U52" s="249"/>
      <c r="V52" s="249"/>
    </row>
    <row r="53" spans="10:22" ht="12.75">
      <c r="J53" s="395">
        <f t="shared" si="11"/>
        <v>29</v>
      </c>
      <c r="K53" s="395" t="s">
        <v>502</v>
      </c>
      <c r="L53" s="396">
        <v>2523</v>
      </c>
      <c r="M53" s="397">
        <v>0.604</v>
      </c>
      <c r="N53" s="396">
        <v>20</v>
      </c>
      <c r="O53" s="396">
        <v>6</v>
      </c>
      <c r="P53" s="398">
        <f t="shared" si="8"/>
        <v>0.057318462499832544</v>
      </c>
      <c r="Q53" s="397">
        <f t="shared" si="9"/>
        <v>0.08283380451929241</v>
      </c>
      <c r="R53" s="397">
        <v>0.464</v>
      </c>
      <c r="S53" s="399">
        <f t="shared" si="10"/>
        <v>707.3248810968611</v>
      </c>
      <c r="T53" s="372"/>
      <c r="U53" s="249"/>
      <c r="V53" s="249"/>
    </row>
    <row r="54" spans="10:22" ht="12.75">
      <c r="J54" s="396"/>
      <c r="K54" s="603" t="s">
        <v>503</v>
      </c>
      <c r="L54" s="603"/>
      <c r="M54" s="603"/>
      <c r="N54" s="603"/>
      <c r="O54" s="396"/>
      <c r="P54" s="398"/>
      <c r="Q54" s="400">
        <f>SUM(Q55:Q56)</f>
        <v>0.615984102685431</v>
      </c>
      <c r="R54" s="401"/>
      <c r="S54" s="402">
        <f>SUM(S55:S56)</f>
        <v>5259.940488282804</v>
      </c>
      <c r="T54" s="371"/>
      <c r="U54" s="249"/>
      <c r="V54" s="249"/>
    </row>
    <row r="55" spans="10:22" ht="12.75">
      <c r="J55" s="395">
        <f>SUM(J53+1)</f>
        <v>30</v>
      </c>
      <c r="K55" s="395" t="s">
        <v>504</v>
      </c>
      <c r="L55" s="396">
        <v>13330</v>
      </c>
      <c r="M55" s="397">
        <v>0.43</v>
      </c>
      <c r="N55" s="396">
        <v>20</v>
      </c>
      <c r="O55" s="396">
        <v>15</v>
      </c>
      <c r="P55" s="398">
        <f>0.01*SQRT(2*9.81*O55*(1-(273-33)/(273+N55))+11.56)</f>
        <v>0.08049543687912859</v>
      </c>
      <c r="Q55" s="397">
        <f>0.97*L55*M55*(1+P55)*(N55+33)/1000000</f>
        <v>0.31839713116282686</v>
      </c>
      <c r="R55" s="397">
        <v>0.464</v>
      </c>
      <c r="S55" s="399">
        <f>Q55*R55*24*213*3.6</f>
        <v>2718.8201030761015</v>
      </c>
      <c r="T55" s="372"/>
      <c r="U55" s="249"/>
      <c r="V55" s="249"/>
    </row>
    <row r="56" spans="10:22" ht="12.75">
      <c r="J56" s="395">
        <f>SUM(J55+1)</f>
        <v>31</v>
      </c>
      <c r="K56" s="395" t="s">
        <v>505</v>
      </c>
      <c r="L56" s="396">
        <v>12148</v>
      </c>
      <c r="M56" s="397">
        <v>0.441</v>
      </c>
      <c r="N56" s="396">
        <v>20</v>
      </c>
      <c r="O56" s="396">
        <v>15</v>
      </c>
      <c r="P56" s="398">
        <f>0.01*SQRT(2*9.81*O56*(1-(273-33)/(273+N56))+11.56)</f>
        <v>0.08049543687912859</v>
      </c>
      <c r="Q56" s="397">
        <f>0.97*L56*M56*(1+P56)*(N56+33)/1000000</f>
        <v>0.29758697152260416</v>
      </c>
      <c r="R56" s="397">
        <v>0.464</v>
      </c>
      <c r="S56" s="399">
        <f>Q56*R56*24*213*3.6</f>
        <v>2541.1203852067024</v>
      </c>
      <c r="T56" s="372"/>
      <c r="U56" s="249"/>
      <c r="V56" s="249"/>
    </row>
    <row r="57" spans="10:22" ht="12.75">
      <c r="J57" s="395"/>
      <c r="K57" s="603" t="s">
        <v>506</v>
      </c>
      <c r="L57" s="603"/>
      <c r="M57" s="603"/>
      <c r="N57" s="603"/>
      <c r="O57" s="396"/>
      <c r="P57" s="398"/>
      <c r="Q57" s="400">
        <f>SUM(Q58:Q64)</f>
        <v>1.9800565381660054</v>
      </c>
      <c r="R57" s="401"/>
      <c r="S57" s="402">
        <f>SUM(S58:S64)</f>
        <v>16907.870688193954</v>
      </c>
      <c r="T57" s="371"/>
      <c r="U57" s="249"/>
      <c r="V57" s="249"/>
    </row>
    <row r="58" spans="10:22" ht="12.75">
      <c r="J58" s="395">
        <f>SUM(J56+1)</f>
        <v>32</v>
      </c>
      <c r="K58" s="395" t="s">
        <v>507</v>
      </c>
      <c r="L58" s="396">
        <v>10922</v>
      </c>
      <c r="M58" s="397">
        <v>0.443</v>
      </c>
      <c r="N58" s="396">
        <v>20</v>
      </c>
      <c r="O58" s="396">
        <v>15</v>
      </c>
      <c r="P58" s="398">
        <f aca="true" t="shared" si="12" ref="P58:P64">0.01*SQRT(2*9.81*O58*(1-(273-33)/(273+N58))+11.56)</f>
        <v>0.08049543687912859</v>
      </c>
      <c r="Q58" s="397">
        <f aca="true" t="shared" si="13" ref="Q58:Q64">0.97*L58*M58*(1+P58)*(N58+33)/1000000</f>
        <v>0.26876730677197</v>
      </c>
      <c r="R58" s="397">
        <v>0.464</v>
      </c>
      <c r="S58" s="399">
        <f aca="true" t="shared" si="14" ref="S58:S64">Q58*R58*24*213*3.6</f>
        <v>2295.026823993466</v>
      </c>
      <c r="T58" s="372"/>
      <c r="U58" s="249"/>
      <c r="V58" s="249"/>
    </row>
    <row r="59" spans="10:22" ht="12.75">
      <c r="J59" s="395">
        <f aca="true" t="shared" si="15" ref="J59:J64">SUM(J58+1)</f>
        <v>33</v>
      </c>
      <c r="K59" s="395" t="s">
        <v>508</v>
      </c>
      <c r="L59" s="396">
        <v>10308</v>
      </c>
      <c r="M59" s="397">
        <v>0.45</v>
      </c>
      <c r="N59" s="396">
        <v>20</v>
      </c>
      <c r="O59" s="396">
        <v>15</v>
      </c>
      <c r="P59" s="398">
        <f t="shared" si="12"/>
        <v>0.08049543687912859</v>
      </c>
      <c r="Q59" s="397">
        <f t="shared" si="13"/>
        <v>0.25766620712362187</v>
      </c>
      <c r="R59" s="397">
        <v>0.464</v>
      </c>
      <c r="S59" s="399">
        <f t="shared" si="14"/>
        <v>2200.2335927229715</v>
      </c>
      <c r="T59" s="372"/>
      <c r="U59" s="249"/>
      <c r="V59" s="249"/>
    </row>
    <row r="60" spans="10:22" ht="12.75">
      <c r="J60" s="395">
        <f t="shared" si="15"/>
        <v>34</v>
      </c>
      <c r="K60" s="395" t="s">
        <v>509</v>
      </c>
      <c r="L60" s="396">
        <v>10962</v>
      </c>
      <c r="M60" s="397">
        <v>0.442</v>
      </c>
      <c r="N60" s="396">
        <v>20</v>
      </c>
      <c r="O60" s="396">
        <v>15</v>
      </c>
      <c r="P60" s="398">
        <f t="shared" si="12"/>
        <v>0.08049543687912859</v>
      </c>
      <c r="Q60" s="397">
        <f t="shared" si="13"/>
        <v>0.26914270198340046</v>
      </c>
      <c r="R60" s="397">
        <v>0.464</v>
      </c>
      <c r="S60" s="399">
        <f t="shared" si="14"/>
        <v>2298.2323555373846</v>
      </c>
      <c r="T60" s="372"/>
      <c r="U60" s="249"/>
      <c r="V60" s="249"/>
    </row>
    <row r="61" spans="10:22" ht="12.75">
      <c r="J61" s="395">
        <f t="shared" si="15"/>
        <v>35</v>
      </c>
      <c r="K61" s="395" t="s">
        <v>510</v>
      </c>
      <c r="L61" s="396">
        <v>11193</v>
      </c>
      <c r="M61" s="397">
        <v>0.442</v>
      </c>
      <c r="N61" s="396">
        <v>20</v>
      </c>
      <c r="O61" s="396">
        <v>15</v>
      </c>
      <c r="P61" s="398">
        <f t="shared" si="12"/>
        <v>0.08049543687912859</v>
      </c>
      <c r="Q61" s="397">
        <f t="shared" si="13"/>
        <v>0.2748142914887978</v>
      </c>
      <c r="R61" s="397">
        <v>0.464</v>
      </c>
      <c r="S61" s="399">
        <f t="shared" si="14"/>
        <v>2346.6625392747633</v>
      </c>
      <c r="T61" s="372"/>
      <c r="U61" s="249"/>
      <c r="V61" s="249"/>
    </row>
    <row r="62" spans="10:22" ht="12.75">
      <c r="J62" s="395">
        <f t="shared" si="15"/>
        <v>36</v>
      </c>
      <c r="K62" s="395" t="s">
        <v>511</v>
      </c>
      <c r="L62" s="396">
        <v>16514</v>
      </c>
      <c r="M62" s="397">
        <v>0.43</v>
      </c>
      <c r="N62" s="396">
        <v>20</v>
      </c>
      <c r="O62" s="396">
        <v>15</v>
      </c>
      <c r="P62" s="398">
        <f t="shared" si="12"/>
        <v>0.08049543687912859</v>
      </c>
      <c r="Q62" s="397">
        <f t="shared" si="13"/>
        <v>0.39444937914650574</v>
      </c>
      <c r="R62" s="397">
        <v>0.464</v>
      </c>
      <c r="S62" s="399">
        <f t="shared" si="14"/>
        <v>3368.2366978393648</v>
      </c>
      <c r="T62" s="372"/>
      <c r="U62" s="249"/>
      <c r="V62" s="249"/>
    </row>
    <row r="63" spans="10:22" ht="12.75">
      <c r="J63" s="395">
        <f t="shared" si="15"/>
        <v>37</v>
      </c>
      <c r="K63" s="395" t="s">
        <v>512</v>
      </c>
      <c r="L63" s="396">
        <v>10540</v>
      </c>
      <c r="M63" s="397">
        <v>0.442</v>
      </c>
      <c r="N63" s="396">
        <v>20</v>
      </c>
      <c r="O63" s="396">
        <v>15</v>
      </c>
      <c r="P63" s="398">
        <f t="shared" si="12"/>
        <v>0.08049543687912859</v>
      </c>
      <c r="Q63" s="397">
        <f t="shared" si="13"/>
        <v>0.2587816163934539</v>
      </c>
      <c r="R63" s="397">
        <v>0.464</v>
      </c>
      <c r="S63" s="399">
        <f t="shared" si="14"/>
        <v>2209.758167064773</v>
      </c>
      <c r="T63" s="372"/>
      <c r="U63" s="249"/>
      <c r="V63" s="249"/>
    </row>
    <row r="64" spans="10:22" ht="12.75">
      <c r="J64" s="395">
        <f t="shared" si="15"/>
        <v>38</v>
      </c>
      <c r="K64" s="395" t="s">
        <v>513</v>
      </c>
      <c r="L64" s="396">
        <v>10236</v>
      </c>
      <c r="M64" s="397">
        <v>0.451</v>
      </c>
      <c r="N64" s="396">
        <v>20</v>
      </c>
      <c r="O64" s="396">
        <v>15</v>
      </c>
      <c r="P64" s="398">
        <f t="shared" si="12"/>
        <v>0.08049543687912859</v>
      </c>
      <c r="Q64" s="397">
        <f t="shared" si="13"/>
        <v>0.2564350352582557</v>
      </c>
      <c r="R64" s="397">
        <v>0.464</v>
      </c>
      <c r="S64" s="399">
        <f t="shared" si="14"/>
        <v>2189.7205117612352</v>
      </c>
      <c r="T64" s="372"/>
      <c r="U64" s="249"/>
      <c r="V64" s="249"/>
    </row>
    <row r="65" spans="10:22" ht="12.75">
      <c r="J65" s="395"/>
      <c r="K65" s="603" t="s">
        <v>514</v>
      </c>
      <c r="L65" s="603"/>
      <c r="M65" s="603"/>
      <c r="N65" s="603"/>
      <c r="O65" s="396"/>
      <c r="P65" s="398"/>
      <c r="Q65" s="400">
        <f>SUM(Q66:Q68)</f>
        <v>0.8823719687725697</v>
      </c>
      <c r="R65" s="401"/>
      <c r="S65" s="402">
        <f>SUM(S66:S68)</f>
        <v>7534.6490664919265</v>
      </c>
      <c r="T65" s="371"/>
      <c r="U65" s="249"/>
      <c r="V65" s="249"/>
    </row>
    <row r="66" spans="10:22" ht="12.75">
      <c r="J66" s="395">
        <f>SUM(J64+1)</f>
        <v>39</v>
      </c>
      <c r="K66" s="395" t="s">
        <v>515</v>
      </c>
      <c r="L66" s="396">
        <v>10661</v>
      </c>
      <c r="M66" s="397">
        <v>0.446</v>
      </c>
      <c r="N66" s="396">
        <v>20</v>
      </c>
      <c r="O66" s="396">
        <v>15</v>
      </c>
      <c r="P66" s="398">
        <f>0.01*SQRT(2*9.81*O66*(1-(273-33)/(273+N66))+11.56)</f>
        <v>0.08049543687912859</v>
      </c>
      <c r="Q66" s="397">
        <f>0.97*L66*M66*(1+P66)*(N66+33)/1000000</f>
        <v>0.26412124943488124</v>
      </c>
      <c r="R66" s="397">
        <v>0.464</v>
      </c>
      <c r="S66" s="399">
        <f>Q66*R66*24*213*3.6</f>
        <v>2255.3537464064034</v>
      </c>
      <c r="T66" s="372"/>
      <c r="U66" s="249"/>
      <c r="V66" s="249"/>
    </row>
    <row r="67" spans="10:22" ht="12.75">
      <c r="J67" s="395">
        <f>SUM(J66+1)</f>
        <v>40</v>
      </c>
      <c r="K67" s="395" t="s">
        <v>516</v>
      </c>
      <c r="L67" s="396">
        <v>446</v>
      </c>
      <c r="M67" s="397">
        <v>0.846</v>
      </c>
      <c r="N67" s="396">
        <v>20</v>
      </c>
      <c r="O67" s="396">
        <v>6</v>
      </c>
      <c r="P67" s="398">
        <f>0.01*SQRT(2*9.81*O67*(1-(273-33)/(273+N67))+11.56)</f>
        <v>0.057318462499832544</v>
      </c>
      <c r="Q67" s="397">
        <f>0.97*L67*M67*(1+P67)*(N67+33)/1000000</f>
        <v>0.020509668523754528</v>
      </c>
      <c r="R67" s="397">
        <v>0.464</v>
      </c>
      <c r="S67" s="399">
        <f>Q67*R67*24*213*3.6</f>
        <v>175.13379874423075</v>
      </c>
      <c r="T67" s="372"/>
      <c r="U67" s="249"/>
      <c r="V67" s="249"/>
    </row>
    <row r="68" spans="10:22" ht="12.75">
      <c r="J68" s="395">
        <f>SUM(J67+1)</f>
        <v>41</v>
      </c>
      <c r="K68" s="395" t="s">
        <v>517</v>
      </c>
      <c r="L68" s="396">
        <v>25025</v>
      </c>
      <c r="M68" s="397">
        <v>0.43</v>
      </c>
      <c r="N68" s="396">
        <v>20</v>
      </c>
      <c r="O68" s="396">
        <v>15</v>
      </c>
      <c r="P68" s="398">
        <f>0.01*SQRT(2*9.81*O68*(1-(273-33)/(273+N68))+11.56)</f>
        <v>0.08049543687912859</v>
      </c>
      <c r="Q68" s="397">
        <f>0.97*L68*M68*(1+P68)*(N68+33)/1000000</f>
        <v>0.597741050813934</v>
      </c>
      <c r="R68" s="397">
        <v>0.464</v>
      </c>
      <c r="S68" s="399">
        <f>Q68*R68*24*213*3.6</f>
        <v>5104.161521341292</v>
      </c>
      <c r="T68" s="372"/>
      <c r="U68" s="249"/>
      <c r="V68" s="249"/>
    </row>
    <row r="69" spans="10:22" ht="12.75">
      <c r="J69" s="395"/>
      <c r="K69" s="603" t="s">
        <v>518</v>
      </c>
      <c r="L69" s="603"/>
      <c r="M69" s="603"/>
      <c r="N69" s="603"/>
      <c r="O69" s="396"/>
      <c r="P69" s="398"/>
      <c r="Q69" s="400">
        <f>SUM(Q70)</f>
        <v>0.007291849416043165</v>
      </c>
      <c r="R69" s="401"/>
      <c r="S69" s="402">
        <f>SUM(S70)</f>
        <v>62.265720512423066</v>
      </c>
      <c r="T69" s="371"/>
      <c r="U69" s="249"/>
      <c r="V69" s="249"/>
    </row>
    <row r="70" spans="10:22" ht="18" customHeight="1">
      <c r="J70" s="395">
        <f>SUM(J68+1)</f>
        <v>42</v>
      </c>
      <c r="K70" s="395" t="s">
        <v>519</v>
      </c>
      <c r="L70" s="396">
        <v>131</v>
      </c>
      <c r="M70" s="397">
        <v>1.034</v>
      </c>
      <c r="N70" s="396">
        <v>20</v>
      </c>
      <c r="O70" s="396">
        <v>3</v>
      </c>
      <c r="P70" s="398">
        <f>0.01*SQRT(2*9.81*O70*(1-(273-33)/(273+N70))+11.56)</f>
        <v>0.04712433629954225</v>
      </c>
      <c r="Q70" s="397">
        <f>0.97*L70*M70*(1+P70)*(N70+33)/1000000</f>
        <v>0.007291849416043165</v>
      </c>
      <c r="R70" s="397">
        <v>0.464</v>
      </c>
      <c r="S70" s="399">
        <f>Q70*R70*24*213*3.6</f>
        <v>62.265720512423066</v>
      </c>
      <c r="T70" s="372"/>
      <c r="U70" s="249"/>
      <c r="V70" s="249"/>
    </row>
    <row r="71" spans="10:22" ht="12.75">
      <c r="J71" s="395"/>
      <c r="K71" s="603" t="s">
        <v>520</v>
      </c>
      <c r="L71" s="603"/>
      <c r="M71" s="603"/>
      <c r="N71" s="603"/>
      <c r="O71" s="396"/>
      <c r="P71" s="398"/>
      <c r="Q71" s="400">
        <f>SUM(Q72:Q75)</f>
        <v>0.18649375435461596</v>
      </c>
      <c r="R71" s="401"/>
      <c r="S71" s="402">
        <f>SUM(S72:S75)</f>
        <v>1592.485983104435</v>
      </c>
      <c r="T71" s="371"/>
      <c r="U71" s="249"/>
      <c r="V71" s="249"/>
    </row>
    <row r="72" spans="10:22" ht="12.75">
      <c r="J72" s="395">
        <f>SUM(J70+1)</f>
        <v>43</v>
      </c>
      <c r="K72" s="395" t="s">
        <v>521</v>
      </c>
      <c r="L72" s="396">
        <v>375</v>
      </c>
      <c r="M72" s="397">
        <v>0.873</v>
      </c>
      <c r="N72" s="396">
        <v>20</v>
      </c>
      <c r="O72" s="396">
        <v>6.25</v>
      </c>
      <c r="P72" s="398">
        <f>0.01*SQRT(2*9.81*O72*(1-(273-33)/(273+N72))+11.56)</f>
        <v>0.05808727398765935</v>
      </c>
      <c r="Q72" s="397">
        <f>0.97*L72*M72*(1+P72)*(N72+33)/1000000</f>
        <v>0.017807977829149113</v>
      </c>
      <c r="R72" s="397">
        <v>0.464</v>
      </c>
      <c r="S72" s="399">
        <f>Q72*R72*24*213*3.6</f>
        <v>152.06383279962424</v>
      </c>
      <c r="T72" s="372"/>
      <c r="U72" s="249"/>
      <c r="V72" s="249"/>
    </row>
    <row r="73" spans="10:22" ht="16.5" customHeight="1">
      <c r="J73" s="395">
        <f>SUM(J72+1)</f>
        <v>44</v>
      </c>
      <c r="K73" s="395" t="s">
        <v>522</v>
      </c>
      <c r="L73" s="396">
        <v>455</v>
      </c>
      <c r="M73" s="397">
        <v>0.842</v>
      </c>
      <c r="N73" s="396">
        <v>20</v>
      </c>
      <c r="O73" s="396">
        <v>6.16</v>
      </c>
      <c r="P73" s="398">
        <f>0.01*SQRT(2*9.81*O73*(1-(273-33)/(273+N73))+11.56)</f>
        <v>0.05781167967778861</v>
      </c>
      <c r="Q73" s="397">
        <f>0.97*L73*M73*(1+P73)*(N73+33)/1000000</f>
        <v>0.020834325738035793</v>
      </c>
      <c r="R73" s="397">
        <v>0.464</v>
      </c>
      <c r="S73" s="399">
        <f>Q73*R73*24*213*3.6</f>
        <v>177.90607422791024</v>
      </c>
      <c r="T73" s="372"/>
      <c r="U73" s="249"/>
      <c r="V73" s="249"/>
    </row>
    <row r="74" spans="10:22" ht="12.75">
      <c r="J74" s="395">
        <f>SUM(J73+1)</f>
        <v>45</v>
      </c>
      <c r="K74" s="395" t="s">
        <v>523</v>
      </c>
      <c r="L74" s="396">
        <v>1640</v>
      </c>
      <c r="M74" s="397">
        <v>0.647</v>
      </c>
      <c r="N74" s="396">
        <v>20</v>
      </c>
      <c r="O74" s="396">
        <v>6.76</v>
      </c>
      <c r="P74" s="398">
        <f>0.01*SQRT(2*9.81*O74*(1-(273-33)/(273+N74))+11.56)</f>
        <v>0.05962491862888961</v>
      </c>
      <c r="Q74" s="397">
        <f>0.97*L74*M74*(1+P74)*(N74+33)/1000000</f>
        <v>0.05780266943314593</v>
      </c>
      <c r="R74" s="397">
        <v>0.464</v>
      </c>
      <c r="S74" s="399">
        <f>Q74*R74*24*213*3.6</f>
        <v>493.58189595600095</v>
      </c>
      <c r="T74" s="372"/>
      <c r="U74" s="249"/>
      <c r="V74" s="249"/>
    </row>
    <row r="75" spans="10:22" ht="20.25" customHeight="1">
      <c r="J75" s="395">
        <f>SUM(J74+1)</f>
        <v>46</v>
      </c>
      <c r="K75" s="207" t="s">
        <v>524</v>
      </c>
      <c r="L75" s="210">
        <v>2771</v>
      </c>
      <c r="M75" s="419">
        <v>0.593</v>
      </c>
      <c r="N75" s="210">
        <v>20</v>
      </c>
      <c r="O75" s="210">
        <v>9</v>
      </c>
      <c r="P75" s="420">
        <f>0.01*SQRT(2*9.81*O75*(1-(273-33)/(273+N75))+11.56)</f>
        <v>0.06595535774307547</v>
      </c>
      <c r="Q75" s="421">
        <f>0.97*L75*M75*(1+P75)*(N75+33)/1000000</f>
        <v>0.09004878135428512</v>
      </c>
      <c r="R75" s="419">
        <v>0.464</v>
      </c>
      <c r="S75" s="230">
        <f>Q75*R75*24*213*3.6</f>
        <v>768.9341801208996</v>
      </c>
      <c r="T75" s="379"/>
      <c r="U75" s="249"/>
      <c r="V75" s="249"/>
    </row>
    <row r="76" spans="10:22" ht="12.75">
      <c r="J76" s="396"/>
      <c r="K76" s="603" t="s">
        <v>525</v>
      </c>
      <c r="L76" s="603"/>
      <c r="M76" s="603"/>
      <c r="N76" s="603"/>
      <c r="O76" s="396"/>
      <c r="P76" s="398"/>
      <c r="Q76" s="400">
        <f>SUM(Q77:Q80)</f>
        <v>0.04977297958001316</v>
      </c>
      <c r="R76" s="401"/>
      <c r="S76" s="402">
        <f>SUM(S77:S80)</f>
        <v>425.01569338240074</v>
      </c>
      <c r="T76" s="371"/>
      <c r="U76" s="249"/>
      <c r="V76" s="249"/>
    </row>
    <row r="77" spans="10:22" ht="17.25" customHeight="1">
      <c r="J77" s="395">
        <f>SUM(J75+1)</f>
        <v>47</v>
      </c>
      <c r="K77" s="395" t="s">
        <v>526</v>
      </c>
      <c r="L77" s="396">
        <v>294</v>
      </c>
      <c r="M77" s="397">
        <v>0.79</v>
      </c>
      <c r="N77" s="396">
        <v>20</v>
      </c>
      <c r="O77" s="396">
        <v>3</v>
      </c>
      <c r="P77" s="398">
        <f>0.01*SQRT(2*9.81*O77*(1-(273-33)/(273+N77))+11.56)</f>
        <v>0.04712433629954225</v>
      </c>
      <c r="Q77" s="397">
        <f>0.97*L77*M77*(1+P77)*(N77+33)/1000000</f>
        <v>0.012503174106118576</v>
      </c>
      <c r="R77" s="397">
        <v>0.464</v>
      </c>
      <c r="S77" s="399">
        <f>Q77*R77*24*213*3.6</f>
        <v>106.76566396131072</v>
      </c>
      <c r="T77" s="372"/>
      <c r="U77" s="249"/>
      <c r="V77" s="249"/>
    </row>
    <row r="78" spans="10:22" ht="12.75">
      <c r="J78" s="395">
        <f>SUM(J77+1)</f>
        <v>48</v>
      </c>
      <c r="K78" s="395" t="s">
        <v>527</v>
      </c>
      <c r="L78" s="396">
        <v>116</v>
      </c>
      <c r="M78" s="397">
        <v>1.051</v>
      </c>
      <c r="N78" s="396">
        <v>20</v>
      </c>
      <c r="O78" s="396">
        <v>3</v>
      </c>
      <c r="P78" s="398">
        <f>0.01*SQRT(2*9.81*O78*(1-(273-33)/(273+N78))+11.56)</f>
        <v>0.04712433629954225</v>
      </c>
      <c r="Q78" s="397">
        <f>0.97*L78*M78*(1+P78)*(N78+33)/1000000</f>
        <v>0.006563062836138604</v>
      </c>
      <c r="R78" s="397">
        <v>0.464</v>
      </c>
      <c r="S78" s="399">
        <f>Q78*R78*24*213*3.6</f>
        <v>56.04255010551606</v>
      </c>
      <c r="T78" s="372"/>
      <c r="U78" s="249"/>
      <c r="V78" s="249"/>
    </row>
    <row r="79" spans="10:22" ht="12.75">
      <c r="J79" s="395">
        <f>SUM(J78+1)</f>
        <v>49</v>
      </c>
      <c r="K79" s="395" t="s">
        <v>528</v>
      </c>
      <c r="L79" s="396">
        <v>177</v>
      </c>
      <c r="M79" s="397">
        <v>1.012</v>
      </c>
      <c r="N79" s="396">
        <v>20</v>
      </c>
      <c r="O79" s="396">
        <v>3</v>
      </c>
      <c r="P79" s="398">
        <f>0.01*SQRT(2*9.81*O79*(1-(273-33)/(273+N79))+11.56)</f>
        <v>0.04712433629954225</v>
      </c>
      <c r="Q79" s="397">
        <f>0.97*L79*M79*(1+P79)*(N79+33)/1000000</f>
        <v>0.009642721771223559</v>
      </c>
      <c r="R79" s="397">
        <v>0.464</v>
      </c>
      <c r="S79" s="399">
        <f>Q79*R79*24*213*3.6</f>
        <v>82.34001890728418</v>
      </c>
      <c r="T79" s="372"/>
      <c r="U79" s="249"/>
      <c r="V79" s="249"/>
    </row>
    <row r="80" spans="10:22" ht="12.75">
      <c r="J80" s="395">
        <f>SUM(J79+1)</f>
        <v>50</v>
      </c>
      <c r="K80" s="395" t="s">
        <v>529</v>
      </c>
      <c r="L80" s="396">
        <v>381</v>
      </c>
      <c r="M80" s="397">
        <v>1.027</v>
      </c>
      <c r="N80" s="396">
        <v>20</v>
      </c>
      <c r="O80" s="396">
        <v>3</v>
      </c>
      <c r="P80" s="398">
        <f>0.01*SQRT(2*9.81*O80*(1-(273-33)/(273+N80))+11.56)</f>
        <v>0.04712433629954225</v>
      </c>
      <c r="Q80" s="397">
        <f>0.97*L80*M80*(1+P80)*(N80+33)/1000000</f>
        <v>0.021064020866532418</v>
      </c>
      <c r="R80" s="397">
        <v>0.464</v>
      </c>
      <c r="S80" s="399">
        <f>Q80*R80*24*213*3.6</f>
        <v>179.86746040828982</v>
      </c>
      <c r="T80" s="372"/>
      <c r="U80" s="249"/>
      <c r="V80" s="249"/>
    </row>
    <row r="81" spans="10:22" ht="18.75" customHeight="1">
      <c r="J81" s="396"/>
      <c r="K81" s="603" t="s">
        <v>530</v>
      </c>
      <c r="L81" s="603"/>
      <c r="M81" s="603"/>
      <c r="N81" s="603"/>
      <c r="O81" s="410"/>
      <c r="P81" s="422"/>
      <c r="Q81" s="400">
        <f>SUM(Q82:Q90)</f>
        <v>0.28088993797753586</v>
      </c>
      <c r="R81" s="401"/>
      <c r="S81" s="402">
        <f>SUM(S82:S90)</f>
        <v>2398.54299985692</v>
      </c>
      <c r="T81" s="371"/>
      <c r="U81" s="249"/>
      <c r="V81" s="249"/>
    </row>
    <row r="82" spans="10:22" ht="15" customHeight="1">
      <c r="J82" s="395">
        <f>SUM(J80+1)</f>
        <v>51</v>
      </c>
      <c r="K82" s="409" t="s">
        <v>531</v>
      </c>
      <c r="L82" s="410">
        <v>249</v>
      </c>
      <c r="M82" s="401">
        <v>0.5</v>
      </c>
      <c r="N82" s="410">
        <v>20</v>
      </c>
      <c r="O82" s="410">
        <v>3</v>
      </c>
      <c r="P82" s="422">
        <f aca="true" t="shared" si="16" ref="P82:P90">0.01*SQRT(2*9.81*O82*(1-(273-33)/(273+N82))+11.56)</f>
        <v>0.04712433629954225</v>
      </c>
      <c r="Q82" s="401">
        <f aca="true" t="shared" si="17" ref="Q82:Q90">0.97*L82*M82*(1+P82)*(N82+33)/1000000</f>
        <v>0.006702166435080353</v>
      </c>
      <c r="R82" s="401">
        <v>0.464</v>
      </c>
      <c r="S82" s="411">
        <f aca="true" t="shared" si="18" ref="S82:S90">Q82*R82*24*213*3.6</f>
        <v>57.230367532864825</v>
      </c>
      <c r="T82" s="375"/>
      <c r="U82" s="249"/>
      <c r="V82" s="249"/>
    </row>
    <row r="83" spans="10:22" ht="18" customHeight="1">
      <c r="J83" s="395">
        <f aca="true" t="shared" si="19" ref="J83:J90">SUM(J82+1)</f>
        <v>52</v>
      </c>
      <c r="K83" s="395" t="s">
        <v>532</v>
      </c>
      <c r="L83" s="396">
        <v>732</v>
      </c>
      <c r="M83" s="397">
        <v>0.787</v>
      </c>
      <c r="N83" s="396">
        <v>20</v>
      </c>
      <c r="O83" s="410">
        <v>6.86</v>
      </c>
      <c r="P83" s="422">
        <f t="shared" si="16"/>
        <v>0.059921790893553796</v>
      </c>
      <c r="Q83" s="401">
        <f t="shared" si="17"/>
        <v>0.031391150868085124</v>
      </c>
      <c r="R83" s="401">
        <v>0.464</v>
      </c>
      <c r="S83" s="411">
        <f t="shared" si="18"/>
        <v>268.05169923217244</v>
      </c>
      <c r="T83" s="375"/>
      <c r="U83" s="249"/>
      <c r="V83" s="249"/>
    </row>
    <row r="84" spans="10:22" ht="12.75">
      <c r="J84" s="395">
        <f t="shared" si="19"/>
        <v>53</v>
      </c>
      <c r="K84" s="395" t="s">
        <v>533</v>
      </c>
      <c r="L84" s="396">
        <v>607</v>
      </c>
      <c r="M84" s="397">
        <v>0.801</v>
      </c>
      <c r="N84" s="396">
        <v>20</v>
      </c>
      <c r="O84" s="410">
        <v>6.64</v>
      </c>
      <c r="P84" s="422">
        <f t="shared" si="16"/>
        <v>0.059266709024837994</v>
      </c>
      <c r="Q84" s="401">
        <f t="shared" si="17"/>
        <v>0.026477326712942693</v>
      </c>
      <c r="R84" s="401">
        <v>0.464</v>
      </c>
      <c r="S84" s="411">
        <f t="shared" si="18"/>
        <v>226.09213807912292</v>
      </c>
      <c r="T84" s="375"/>
      <c r="U84" s="249"/>
      <c r="V84" s="249"/>
    </row>
    <row r="85" spans="10:22" ht="15.75" customHeight="1">
      <c r="J85" s="395">
        <f t="shared" si="19"/>
        <v>54</v>
      </c>
      <c r="K85" s="395" t="s">
        <v>534</v>
      </c>
      <c r="L85" s="396">
        <v>260</v>
      </c>
      <c r="M85" s="397">
        <v>0.923</v>
      </c>
      <c r="N85" s="396">
        <v>20</v>
      </c>
      <c r="O85" s="410">
        <v>3</v>
      </c>
      <c r="P85" s="422">
        <f t="shared" si="16"/>
        <v>0.04712433629954225</v>
      </c>
      <c r="Q85" s="401">
        <f t="shared" si="17"/>
        <v>0.012918762257755687</v>
      </c>
      <c r="R85" s="401">
        <v>0.464</v>
      </c>
      <c r="S85" s="411">
        <f t="shared" si="18"/>
        <v>110.31440643001527</v>
      </c>
      <c r="T85" s="375"/>
      <c r="U85" s="249"/>
      <c r="V85" s="249"/>
    </row>
    <row r="86" spans="10:22" ht="14.25" customHeight="1">
      <c r="J86" s="395">
        <f t="shared" si="19"/>
        <v>55</v>
      </c>
      <c r="K86" s="395" t="s">
        <v>535</v>
      </c>
      <c r="L86" s="396">
        <v>265</v>
      </c>
      <c r="M86" s="397">
        <v>0.923</v>
      </c>
      <c r="N86" s="396">
        <v>20</v>
      </c>
      <c r="O86" s="410">
        <v>3</v>
      </c>
      <c r="P86" s="422">
        <f t="shared" si="16"/>
        <v>0.04712433629954225</v>
      </c>
      <c r="Q86" s="401">
        <f t="shared" si="17"/>
        <v>0.01316719999348176</v>
      </c>
      <c r="R86" s="401">
        <v>0.464</v>
      </c>
      <c r="S86" s="411">
        <f t="shared" si="18"/>
        <v>112.4358373229002</v>
      </c>
      <c r="T86" s="375"/>
      <c r="U86" s="249"/>
      <c r="V86" s="249"/>
    </row>
    <row r="87" spans="10:22" ht="12.75">
      <c r="J87" s="395">
        <f t="shared" si="19"/>
        <v>56</v>
      </c>
      <c r="K87" s="395" t="s">
        <v>536</v>
      </c>
      <c r="L87" s="396">
        <v>652</v>
      </c>
      <c r="M87" s="397">
        <v>0.796</v>
      </c>
      <c r="N87" s="396">
        <v>20</v>
      </c>
      <c r="O87" s="410">
        <v>3.36</v>
      </c>
      <c r="P87" s="422">
        <f t="shared" si="16"/>
        <v>0.04846098884951727</v>
      </c>
      <c r="Q87" s="401">
        <f t="shared" si="17"/>
        <v>0.027974384716639666</v>
      </c>
      <c r="R87" s="401">
        <v>0.464</v>
      </c>
      <c r="S87" s="411">
        <f t="shared" si="18"/>
        <v>238.87564332321008</v>
      </c>
      <c r="T87" s="375"/>
      <c r="U87" s="249"/>
      <c r="V87" s="249"/>
    </row>
    <row r="88" spans="10:22" ht="16.5" customHeight="1">
      <c r="J88" s="395">
        <f t="shared" si="19"/>
        <v>57</v>
      </c>
      <c r="K88" s="395" t="s">
        <v>537</v>
      </c>
      <c r="L88" s="396">
        <v>139</v>
      </c>
      <c r="M88" s="397">
        <v>1.034</v>
      </c>
      <c r="N88" s="396">
        <v>20</v>
      </c>
      <c r="O88" s="410">
        <v>3.06</v>
      </c>
      <c r="P88" s="422">
        <f t="shared" si="16"/>
        <v>0.0473497321334113</v>
      </c>
      <c r="Q88" s="401">
        <f t="shared" si="17"/>
        <v>0.00773881863654719</v>
      </c>
      <c r="R88" s="401">
        <v>0.464</v>
      </c>
      <c r="S88" s="411">
        <f t="shared" si="18"/>
        <v>66.08242858929682</v>
      </c>
      <c r="T88" s="375"/>
      <c r="U88" s="249"/>
      <c r="V88" s="249"/>
    </row>
    <row r="89" spans="10:22" ht="15.75" customHeight="1">
      <c r="J89" s="395">
        <f t="shared" si="19"/>
        <v>58</v>
      </c>
      <c r="K89" s="423" t="s">
        <v>538</v>
      </c>
      <c r="L89" s="210">
        <v>1936</v>
      </c>
      <c r="M89" s="419">
        <v>0.621</v>
      </c>
      <c r="N89" s="210">
        <v>20</v>
      </c>
      <c r="O89" s="210">
        <v>6</v>
      </c>
      <c r="P89" s="420">
        <f t="shared" si="16"/>
        <v>0.057318462499832544</v>
      </c>
      <c r="Q89" s="421">
        <f t="shared" si="17"/>
        <v>0.06535071939884612</v>
      </c>
      <c r="R89" s="419">
        <v>0.464</v>
      </c>
      <c r="S89" s="230">
        <f t="shared" si="18"/>
        <v>558.0353346877522</v>
      </c>
      <c r="T89" s="379"/>
      <c r="U89" s="249"/>
      <c r="V89" s="249"/>
    </row>
    <row r="90" spans="10:22" ht="19.5" customHeight="1">
      <c r="J90" s="395">
        <f t="shared" si="19"/>
        <v>59</v>
      </c>
      <c r="K90" s="423" t="s">
        <v>539</v>
      </c>
      <c r="L90" s="210">
        <v>2848</v>
      </c>
      <c r="M90" s="419">
        <v>0.576</v>
      </c>
      <c r="N90" s="210">
        <v>20</v>
      </c>
      <c r="O90" s="210">
        <v>6</v>
      </c>
      <c r="P90" s="420">
        <f t="shared" si="16"/>
        <v>0.057318462499832544</v>
      </c>
      <c r="Q90" s="421">
        <f t="shared" si="17"/>
        <v>0.08916940895815727</v>
      </c>
      <c r="R90" s="419">
        <v>0.464</v>
      </c>
      <c r="S90" s="230">
        <f t="shared" si="18"/>
        <v>761.4251446595847</v>
      </c>
      <c r="T90" s="379"/>
      <c r="U90" s="249"/>
      <c r="V90" s="249"/>
    </row>
    <row r="91" spans="10:22" ht="12.75">
      <c r="J91" s="395"/>
      <c r="K91" s="603" t="s">
        <v>540</v>
      </c>
      <c r="L91" s="603"/>
      <c r="M91" s="603"/>
      <c r="N91" s="603"/>
      <c r="O91" s="410"/>
      <c r="P91" s="422"/>
      <c r="Q91" s="400">
        <f>SUM(Q92:Q94)</f>
        <v>0.08752180174663293</v>
      </c>
      <c r="R91" s="401"/>
      <c r="S91" s="402">
        <f>SUM(S92:S94)</f>
        <v>747.3560869632867</v>
      </c>
      <c r="T91" s="371"/>
      <c r="U91" s="249"/>
      <c r="V91" s="249"/>
    </row>
    <row r="92" spans="10:22" ht="16.5" customHeight="1">
      <c r="J92" s="395">
        <f>SUM(J90+1)</f>
        <v>60</v>
      </c>
      <c r="K92" s="395" t="s">
        <v>541</v>
      </c>
      <c r="L92" s="396">
        <v>916</v>
      </c>
      <c r="M92" s="397">
        <v>0.7030000000000001</v>
      </c>
      <c r="N92" s="396">
        <v>20</v>
      </c>
      <c r="O92" s="410">
        <v>6</v>
      </c>
      <c r="P92" s="422">
        <f>0.01*SQRT(2*9.81*O92*(1-(273-33)/(273+N92))+11.56)</f>
        <v>0.057318462499832544</v>
      </c>
      <c r="Q92" s="401">
        <f>0.97*L92*M92*(1+P92)*(N92+33)/1000000</f>
        <v>0.03500291539859079</v>
      </c>
      <c r="R92" s="401">
        <v>0.464</v>
      </c>
      <c r="S92" s="411">
        <f>Q92*R92*24*213*3.6</f>
        <v>298.8928628357926</v>
      </c>
      <c r="T92" s="375"/>
      <c r="U92" s="249"/>
      <c r="V92" s="249"/>
    </row>
    <row r="93" spans="10:23" ht="12.75">
      <c r="J93" s="395">
        <f>SUM(J92+1)</f>
        <v>61</v>
      </c>
      <c r="K93" s="395" t="s">
        <v>542</v>
      </c>
      <c r="L93" s="396">
        <v>903</v>
      </c>
      <c r="M93" s="397">
        <v>0.768</v>
      </c>
      <c r="N93" s="396">
        <v>20</v>
      </c>
      <c r="O93" s="410">
        <v>6</v>
      </c>
      <c r="P93" s="422">
        <f>0.01*SQRT(2*9.81*O93*(1-(273-33)/(273+N93))+11.56)</f>
        <v>0.057318462499832544</v>
      </c>
      <c r="Q93" s="401">
        <f>0.97*L93*M93*(1+P93)*(N93+33)/1000000</f>
        <v>0.037696618112928855</v>
      </c>
      <c r="R93" s="401">
        <v>0.464</v>
      </c>
      <c r="S93" s="411">
        <f>Q93*R93*24*213*3.6</f>
        <v>321.89461873951547</v>
      </c>
      <c r="T93" s="375"/>
      <c r="U93" s="249"/>
      <c r="V93" s="249"/>
      <c r="W93" t="s">
        <v>11</v>
      </c>
    </row>
    <row r="94" spans="10:22" ht="12.75">
      <c r="J94" s="395">
        <f>SUM(J93+1)</f>
        <v>62</v>
      </c>
      <c r="K94" s="395" t="s">
        <v>543</v>
      </c>
      <c r="L94" s="396">
        <v>343</v>
      </c>
      <c r="M94" s="397">
        <v>0.795</v>
      </c>
      <c r="N94" s="396">
        <v>20</v>
      </c>
      <c r="O94" s="410">
        <v>6</v>
      </c>
      <c r="P94" s="422">
        <f>0.01*SQRT(2*9.81*O94*(1-(273-33)/(273+N94))+11.56)</f>
        <v>0.057318462499832544</v>
      </c>
      <c r="Q94" s="401">
        <f>0.97*L94*M94*(1+P94)*(N94+33)/1000000</f>
        <v>0.014822268235113286</v>
      </c>
      <c r="R94" s="401">
        <v>0.464</v>
      </c>
      <c r="S94" s="411">
        <f>Q94*R94*24*213*3.6</f>
        <v>126.56860538797869</v>
      </c>
      <c r="T94" s="375"/>
      <c r="U94" s="249"/>
      <c r="V94" s="249"/>
    </row>
    <row r="95" spans="10:22" ht="12.75">
      <c r="J95" s="395"/>
      <c r="K95" s="603" t="s">
        <v>544</v>
      </c>
      <c r="L95" s="603"/>
      <c r="M95" s="603"/>
      <c r="N95" s="603"/>
      <c r="O95" s="410"/>
      <c r="P95" s="422"/>
      <c r="Q95" s="424">
        <f>SUM(Q96:Q99)</f>
        <v>0.09157919908211752</v>
      </c>
      <c r="R95" s="412"/>
      <c r="S95" s="425">
        <f>SUM(S96:S99)</f>
        <v>782.0025468782839</v>
      </c>
      <c r="T95" s="380"/>
      <c r="U95" s="249"/>
      <c r="V95" s="249"/>
    </row>
    <row r="96" spans="10:22" ht="15.75" customHeight="1">
      <c r="J96" s="395">
        <f>SUM(J94+1)</f>
        <v>63</v>
      </c>
      <c r="K96" s="395" t="s">
        <v>545</v>
      </c>
      <c r="L96" s="396">
        <v>217</v>
      </c>
      <c r="M96" s="397">
        <v>0.9460000000000001</v>
      </c>
      <c r="N96" s="396">
        <v>20</v>
      </c>
      <c r="O96" s="410">
        <v>3</v>
      </c>
      <c r="P96" s="422">
        <f>0.01*SQRT(2*9.81*O96*(1-(273-33)/(273+N96))+11.56)</f>
        <v>0.04712433629954225</v>
      </c>
      <c r="Q96" s="401">
        <f>0.97*L96*M96*(1+P96)*(N96+33)/1000000</f>
        <v>0.011050876547198113</v>
      </c>
      <c r="R96" s="401">
        <v>0.464</v>
      </c>
      <c r="S96" s="411">
        <f>Q96*R96*24*213*3.6</f>
        <v>94.36437195085588</v>
      </c>
      <c r="T96" s="375"/>
      <c r="U96" s="249"/>
      <c r="V96" s="249"/>
    </row>
    <row r="97" spans="10:22" ht="18" customHeight="1">
      <c r="J97" s="395">
        <f>SUM(J96+1)</f>
        <v>64</v>
      </c>
      <c r="K97" s="395" t="s">
        <v>482</v>
      </c>
      <c r="L97" s="396">
        <v>229</v>
      </c>
      <c r="M97" s="397">
        <v>0.94</v>
      </c>
      <c r="N97" s="396">
        <v>20</v>
      </c>
      <c r="O97" s="410">
        <v>3</v>
      </c>
      <c r="P97" s="422">
        <f>0.01*SQRT(2*9.81*O97*(1-(273-33)/(273+N97))+11.56)</f>
        <v>0.04712433629954225</v>
      </c>
      <c r="Q97" s="401">
        <f>0.97*L97*M97*(1+P97)*(N97+33)/1000000</f>
        <v>0.011588018849922865</v>
      </c>
      <c r="R97" s="401">
        <v>0.464</v>
      </c>
      <c r="S97" s="411">
        <f>Q97*R97*24*213*3.6</f>
        <v>98.95107562348983</v>
      </c>
      <c r="T97" s="375"/>
      <c r="U97" s="249"/>
      <c r="V97" s="249"/>
    </row>
    <row r="98" spans="10:22" ht="18.75" customHeight="1">
      <c r="J98" s="395">
        <f>SUM(J97+1)</f>
        <v>65</v>
      </c>
      <c r="K98" s="395" t="s">
        <v>546</v>
      </c>
      <c r="L98" s="396">
        <v>114</v>
      </c>
      <c r="M98" s="397">
        <v>1.054</v>
      </c>
      <c r="N98" s="396">
        <v>20</v>
      </c>
      <c r="O98" s="410">
        <v>3</v>
      </c>
      <c r="P98" s="422">
        <f>0.01*SQRT(2*9.81*O98*(1-(273-33)/(273+N98))+11.56)</f>
        <v>0.04712433629954225</v>
      </c>
      <c r="Q98" s="401">
        <f>0.97*L98*M98*(1+P98)*(N98+33)/1000000</f>
        <v>0.006468317350791284</v>
      </c>
      <c r="R98" s="401">
        <v>0.464</v>
      </c>
      <c r="S98" s="411">
        <f>Q98*R98*24*213*3.6</f>
        <v>55.233510371718125</v>
      </c>
      <c r="T98" s="375"/>
      <c r="U98" s="249"/>
      <c r="V98" s="249"/>
    </row>
    <row r="99" spans="10:22" ht="17.25" customHeight="1">
      <c r="J99" s="395">
        <f>SUM(J98+1)</f>
        <v>66</v>
      </c>
      <c r="K99" s="395" t="s">
        <v>547</v>
      </c>
      <c r="L99" s="396">
        <v>1744</v>
      </c>
      <c r="M99" s="397">
        <v>0.659</v>
      </c>
      <c r="N99" s="396">
        <v>20</v>
      </c>
      <c r="O99" s="410">
        <v>6</v>
      </c>
      <c r="P99" s="422">
        <f>0.01*SQRT(2*9.81*O99*(1-(273-33)/(273+N99))+11.56)</f>
        <v>0.057318462499832544</v>
      </c>
      <c r="Q99" s="401">
        <f>0.97*L99*M99*(1+P99)*(N99+33)/1000000</f>
        <v>0.06247198633420526</v>
      </c>
      <c r="R99" s="401">
        <v>0.464</v>
      </c>
      <c r="S99" s="411">
        <f>Q99*R99*24*213*3.6</f>
        <v>533.45358893222</v>
      </c>
      <c r="T99" s="375"/>
      <c r="U99" s="249"/>
      <c r="V99" s="249"/>
    </row>
    <row r="100" spans="10:22" ht="17.25" customHeight="1">
      <c r="J100" s="426"/>
      <c r="K100" s="595" t="s">
        <v>548</v>
      </c>
      <c r="L100" s="595"/>
      <c r="M100" s="595"/>
      <c r="N100" s="426"/>
      <c r="O100" s="361"/>
      <c r="P100" s="427"/>
      <c r="Q100" s="428">
        <f>SUM(Q101:Q106)</f>
        <v>0.09051553008785983</v>
      </c>
      <c r="R100" s="421"/>
      <c r="S100" s="429">
        <f>SUM(S101:S106)</f>
        <v>772.9197871371864</v>
      </c>
      <c r="T100" s="326"/>
      <c r="U100" s="249"/>
      <c r="V100" s="249"/>
    </row>
    <row r="101" spans="10:22" ht="15" customHeight="1">
      <c r="J101" s="395">
        <f>SUM(J99+1)</f>
        <v>67</v>
      </c>
      <c r="K101" s="423" t="s">
        <v>549</v>
      </c>
      <c r="L101" s="188">
        <v>767</v>
      </c>
      <c r="M101" s="421">
        <v>0.783</v>
      </c>
      <c r="N101" s="188">
        <v>20</v>
      </c>
      <c r="O101" s="188">
        <v>3</v>
      </c>
      <c r="P101" s="420">
        <f aca="true" t="shared" si="20" ref="P101:P106">0.01*SQRT(2*9.81*O101*(1-(273-33)/(273+N101))+11.56)</f>
        <v>0.04712433629954225</v>
      </c>
      <c r="Q101" s="421">
        <f aca="true" t="shared" si="21" ref="Q101:Q106">0.97*L101*M101*(1+P101)*(N101+33)/1000000</f>
        <v>0.032329797400950135</v>
      </c>
      <c r="R101" s="421">
        <v>0.464</v>
      </c>
      <c r="S101" s="230">
        <f aca="true" t="shared" si="22" ref="S101:S106">Q101*R101*24*213*3.6</f>
        <v>276.0668815735328</v>
      </c>
      <c r="T101" s="379"/>
      <c r="U101" s="249"/>
      <c r="V101" s="249"/>
    </row>
    <row r="102" spans="10:22" ht="15" customHeight="1">
      <c r="J102" s="395">
        <f>SUM(J101+1)</f>
        <v>68</v>
      </c>
      <c r="K102" s="423" t="s">
        <v>550</v>
      </c>
      <c r="L102" s="188">
        <v>207</v>
      </c>
      <c r="M102" s="421">
        <v>0.9530000000000001</v>
      </c>
      <c r="N102" s="188">
        <v>20</v>
      </c>
      <c r="O102" s="188">
        <v>3</v>
      </c>
      <c r="P102" s="420">
        <f t="shared" si="20"/>
        <v>0.04712433629954225</v>
      </c>
      <c r="Q102" s="421">
        <f t="shared" si="21"/>
        <v>0.010619623090881415</v>
      </c>
      <c r="R102" s="421">
        <v>0.464</v>
      </c>
      <c r="S102" s="230">
        <f t="shared" si="22"/>
        <v>90.68186211707452</v>
      </c>
      <c r="T102" s="379"/>
      <c r="U102" s="249"/>
      <c r="V102" s="249"/>
    </row>
    <row r="103" spans="10:22" ht="15.75" customHeight="1">
      <c r="J103" s="395">
        <f>SUM(J102+1)</f>
        <v>69</v>
      </c>
      <c r="K103" s="423" t="s">
        <v>551</v>
      </c>
      <c r="L103" s="188">
        <v>317</v>
      </c>
      <c r="M103" s="421">
        <v>0.99</v>
      </c>
      <c r="N103" s="188">
        <v>20</v>
      </c>
      <c r="O103" s="188">
        <v>3</v>
      </c>
      <c r="P103" s="420">
        <f t="shared" si="20"/>
        <v>0.04712433629954225</v>
      </c>
      <c r="Q103" s="421">
        <f t="shared" si="21"/>
        <v>0.016894304355994115</v>
      </c>
      <c r="R103" s="421">
        <v>0.464</v>
      </c>
      <c r="S103" s="230">
        <f t="shared" si="22"/>
        <v>144.26189753284316</v>
      </c>
      <c r="T103" s="379"/>
      <c r="U103" s="249"/>
      <c r="V103" s="249"/>
    </row>
    <row r="104" spans="10:22" ht="12.75">
      <c r="J104" s="395">
        <f>SUM(J103+1)</f>
        <v>70</v>
      </c>
      <c r="K104" s="423" t="s">
        <v>552</v>
      </c>
      <c r="L104" s="188">
        <v>228</v>
      </c>
      <c r="M104" s="421">
        <v>0.9410000000000001</v>
      </c>
      <c r="N104" s="188">
        <v>20</v>
      </c>
      <c r="O104" s="188">
        <v>3</v>
      </c>
      <c r="P104" s="420">
        <f t="shared" si="20"/>
        <v>0.04712433629954225</v>
      </c>
      <c r="Q104" s="421">
        <f t="shared" si="21"/>
        <v>0.011549689994486904</v>
      </c>
      <c r="R104" s="421">
        <v>0.464</v>
      </c>
      <c r="S104" s="230">
        <f t="shared" si="22"/>
        <v>98.62378227663521</v>
      </c>
      <c r="T104" s="379"/>
      <c r="U104" s="249"/>
      <c r="V104" s="249"/>
    </row>
    <row r="105" spans="10:22" ht="18" customHeight="1">
      <c r="J105" s="395">
        <f>SUM(J104+1)</f>
        <v>71</v>
      </c>
      <c r="K105" s="423" t="s">
        <v>553</v>
      </c>
      <c r="L105" s="188">
        <v>197</v>
      </c>
      <c r="M105" s="421">
        <v>0.9580000000000001</v>
      </c>
      <c r="N105" s="188">
        <v>20</v>
      </c>
      <c r="O105" s="188">
        <v>3</v>
      </c>
      <c r="P105" s="420">
        <f t="shared" si="20"/>
        <v>0.04712433629954225</v>
      </c>
      <c r="Q105" s="421">
        <f t="shared" si="21"/>
        <v>0.010159622992987748</v>
      </c>
      <c r="R105" s="421">
        <v>0.464</v>
      </c>
      <c r="S105" s="230">
        <f t="shared" si="22"/>
        <v>86.7538822731522</v>
      </c>
      <c r="T105" s="379"/>
      <c r="U105" s="249"/>
      <c r="V105" s="249"/>
    </row>
    <row r="106" spans="10:22" ht="19.5" customHeight="1">
      <c r="J106" s="395">
        <f>SUM(J105+1)</f>
        <v>72</v>
      </c>
      <c r="K106" s="423" t="s">
        <v>554</v>
      </c>
      <c r="L106" s="210">
        <v>168</v>
      </c>
      <c r="M106" s="419">
        <v>0.991</v>
      </c>
      <c r="N106" s="210">
        <v>20</v>
      </c>
      <c r="O106" s="188">
        <v>3</v>
      </c>
      <c r="P106" s="420">
        <f t="shared" si="20"/>
        <v>0.04712433629954225</v>
      </c>
      <c r="Q106" s="421">
        <f t="shared" si="21"/>
        <v>0.008962492252559502</v>
      </c>
      <c r="R106" s="419">
        <v>0.464</v>
      </c>
      <c r="S106" s="230">
        <f t="shared" si="22"/>
        <v>76.5314813639486</v>
      </c>
      <c r="T106" s="379"/>
      <c r="U106" s="249"/>
      <c r="V106" s="249"/>
    </row>
    <row r="107" spans="10:22" ht="19.5" customHeight="1">
      <c r="J107" s="426"/>
      <c r="K107" s="595" t="s">
        <v>555</v>
      </c>
      <c r="L107" s="595"/>
      <c r="M107" s="595"/>
      <c r="N107" s="595"/>
      <c r="O107" s="361"/>
      <c r="P107" s="427"/>
      <c r="Q107" s="428">
        <f>SUM(Q108:Q109)</f>
        <v>0.013921987749194705</v>
      </c>
      <c r="R107" s="421"/>
      <c r="S107" s="429">
        <f>SUM(S108:S109)</f>
        <v>118.88103397493472</v>
      </c>
      <c r="T107" s="326"/>
      <c r="U107" s="249"/>
      <c r="V107" s="249"/>
    </row>
    <row r="108" spans="10:22" ht="18.75" customHeight="1">
      <c r="J108" s="395">
        <f>SUM(J106+1)</f>
        <v>73</v>
      </c>
      <c r="K108" s="423" t="s">
        <v>556</v>
      </c>
      <c r="L108" s="210">
        <v>142</v>
      </c>
      <c r="M108" s="419">
        <v>1.021</v>
      </c>
      <c r="N108" s="210">
        <v>20</v>
      </c>
      <c r="O108" s="210">
        <v>3</v>
      </c>
      <c r="P108" s="420">
        <f>0.01*SQRT(2*9.81*O108*(1-(273-33)/(273+N108))+11.56)</f>
        <v>0.04712433629954225</v>
      </c>
      <c r="Q108" s="421">
        <f>0.97*L108*M108*(1+P108)*(N108+33)/1000000</f>
        <v>0.007804767020809798</v>
      </c>
      <c r="R108" s="419">
        <v>0.464</v>
      </c>
      <c r="S108" s="230">
        <f>Q108*R108*24*213*3.6</f>
        <v>66.64556743493823</v>
      </c>
      <c r="T108" s="379"/>
      <c r="U108" s="249"/>
      <c r="V108" s="249"/>
    </row>
    <row r="109" spans="10:22" ht="21.75" customHeight="1">
      <c r="J109" s="395">
        <f>SUM(J108+1)</f>
        <v>74</v>
      </c>
      <c r="K109" s="423" t="s">
        <v>557</v>
      </c>
      <c r="L109" s="210">
        <v>107</v>
      </c>
      <c r="M109" s="419">
        <v>1.062</v>
      </c>
      <c r="N109" s="210">
        <v>20</v>
      </c>
      <c r="O109" s="210">
        <v>3</v>
      </c>
      <c r="P109" s="420">
        <f>0.01*SQRT(2*9.81*O109*(1-(273-33)/(273+N109))+11.56)</f>
        <v>0.04712433629954225</v>
      </c>
      <c r="Q109" s="421">
        <f>0.97*L109*M109*(1+P109)*(N109+33)/1000000</f>
        <v>0.006117220728384907</v>
      </c>
      <c r="R109" s="419">
        <v>0.464</v>
      </c>
      <c r="S109" s="230">
        <f>Q109*R109*24*213*3.6</f>
        <v>52.235466539996494</v>
      </c>
      <c r="T109" s="379"/>
      <c r="U109" s="249"/>
      <c r="V109" s="249"/>
    </row>
    <row r="110" spans="10:22" ht="18.75" customHeight="1">
      <c r="J110" s="426"/>
      <c r="K110" s="595" t="s">
        <v>558</v>
      </c>
      <c r="L110" s="595"/>
      <c r="M110" s="595"/>
      <c r="N110" s="595"/>
      <c r="O110" s="361"/>
      <c r="P110" s="427"/>
      <c r="Q110" s="428">
        <f>SUM(Q111:Q113)</f>
        <v>0.0832005545928895</v>
      </c>
      <c r="R110" s="421"/>
      <c r="S110" s="429">
        <f>SUM(S111:S113)</f>
        <v>710.4565910757129</v>
      </c>
      <c r="T110" s="326"/>
      <c r="U110" s="249"/>
      <c r="V110" s="249"/>
    </row>
    <row r="111" spans="10:22" ht="21" customHeight="1">
      <c r="J111" s="395">
        <f>SUM(J109+1)</f>
        <v>75</v>
      </c>
      <c r="K111" s="423" t="s">
        <v>559</v>
      </c>
      <c r="L111" s="210">
        <v>520</v>
      </c>
      <c r="M111" s="419">
        <v>0.8210000000000001</v>
      </c>
      <c r="N111" s="210">
        <v>20</v>
      </c>
      <c r="O111" s="210">
        <v>3</v>
      </c>
      <c r="P111" s="420">
        <f>0.01*SQRT(2*9.81*O111*(1-(273-33)/(273+N111))+11.56)</f>
        <v>0.04712433629954225</v>
      </c>
      <c r="Q111" s="421">
        <f>0.97*L111*M111*(1+P111)*(N111+33)/1000000</f>
        <v>0.02298224011618076</v>
      </c>
      <c r="R111" s="419">
        <v>0.464</v>
      </c>
      <c r="S111" s="230">
        <f>Q111*R111*24*213*3.6</f>
        <v>196.24729724602935</v>
      </c>
      <c r="T111" s="379"/>
      <c r="U111" s="249"/>
      <c r="V111" s="249"/>
    </row>
    <row r="112" spans="10:22" ht="12.75">
      <c r="J112" s="395">
        <f>SUM(J111+1)</f>
        <v>76</v>
      </c>
      <c r="K112" s="423" t="s">
        <v>560</v>
      </c>
      <c r="L112" s="430">
        <v>804</v>
      </c>
      <c r="M112" s="419">
        <v>0.779</v>
      </c>
      <c r="N112" s="210">
        <v>20</v>
      </c>
      <c r="O112" s="210">
        <v>6</v>
      </c>
      <c r="P112" s="420">
        <f>0.01*SQRT(2*9.81*O112*(1-(273-33)/(273+N112))+11.56)</f>
        <v>0.057318462499832544</v>
      </c>
      <c r="Q112" s="421">
        <f>0.97*L112*M112*(1+P112)*(N112+33)/1000000</f>
        <v>0.034044497320876506</v>
      </c>
      <c r="R112" s="419">
        <v>0.464</v>
      </c>
      <c r="S112" s="230">
        <f>Q112*R112*24*213*3.6</f>
        <v>290.7088495963373</v>
      </c>
      <c r="T112" s="379"/>
      <c r="U112" s="249"/>
      <c r="V112" s="249"/>
    </row>
    <row r="113" spans="10:22" ht="18.75" customHeight="1">
      <c r="J113" s="395">
        <f>SUM(J112+1)</f>
        <v>77</v>
      </c>
      <c r="K113" s="423" t="s">
        <v>551</v>
      </c>
      <c r="L113" s="210">
        <v>607</v>
      </c>
      <c r="M113" s="419">
        <v>0.801</v>
      </c>
      <c r="N113" s="210">
        <v>20</v>
      </c>
      <c r="O113" s="210">
        <v>3</v>
      </c>
      <c r="P113" s="420">
        <f>0.01*SQRT(2*9.81*O113*(1-(273-33)/(273+N113))+11.56)</f>
        <v>0.04712433629954225</v>
      </c>
      <c r="Q113" s="421">
        <f>0.97*L113*M113*(1+P113)*(N113+33)/1000000</f>
        <v>0.026173817155832235</v>
      </c>
      <c r="R113" s="419">
        <v>0.464</v>
      </c>
      <c r="S113" s="230">
        <f>Q113*R113*24*213*3.6</f>
        <v>223.50044423334626</v>
      </c>
      <c r="T113" s="379"/>
      <c r="U113" s="249"/>
      <c r="V113" s="249"/>
    </row>
    <row r="114" spans="10:22" ht="12.75">
      <c r="J114" s="395"/>
      <c r="K114" s="604" t="s">
        <v>12</v>
      </c>
      <c r="L114" s="604"/>
      <c r="M114" s="604"/>
      <c r="N114" s="604"/>
      <c r="O114" s="403"/>
      <c r="P114" s="404"/>
      <c r="Q114" s="405">
        <f>SUM(Q118+Q115)</f>
        <v>0.163758410782519</v>
      </c>
      <c r="R114" s="397"/>
      <c r="S114" s="406">
        <f>SUM(S118+S115)</f>
        <v>1319.3229848946535</v>
      </c>
      <c r="T114" s="370"/>
      <c r="U114" s="249"/>
      <c r="V114" s="249"/>
    </row>
    <row r="115" spans="10:22" ht="12.75">
      <c r="J115" s="395"/>
      <c r="K115" s="603" t="s">
        <v>561</v>
      </c>
      <c r="L115" s="603"/>
      <c r="M115" s="603"/>
      <c r="N115" s="603"/>
      <c r="O115" s="410"/>
      <c r="P115" s="422"/>
      <c r="Q115" s="400">
        <f>SUM(Q116:Q117)</f>
        <v>0.11209327489709014</v>
      </c>
      <c r="R115" s="401"/>
      <c r="S115" s="402">
        <f>SUM(S116:S117)</f>
        <v>919.9853768294295</v>
      </c>
      <c r="T115" s="371"/>
      <c r="U115" s="249"/>
      <c r="V115" s="249"/>
    </row>
    <row r="116" spans="10:22" ht="21" customHeight="1">
      <c r="J116" s="395">
        <f>SUM(J113+1)</f>
        <v>78</v>
      </c>
      <c r="K116" s="409" t="s">
        <v>562</v>
      </c>
      <c r="L116" s="410">
        <v>2754</v>
      </c>
      <c r="M116" s="401">
        <v>0.442</v>
      </c>
      <c r="N116" s="410">
        <v>20</v>
      </c>
      <c r="O116" s="410">
        <v>6</v>
      </c>
      <c r="P116" s="422">
        <f>0.01*SQRT(2*9.81*O116*(1-(273-33)/(273+N116))+11.56)</f>
        <v>0.057318462499832544</v>
      </c>
      <c r="Q116" s="401">
        <f>0.97*L116*M116*(1+P116)*(N116+33)/1000000</f>
        <v>0.06616672281210875</v>
      </c>
      <c r="R116" s="401">
        <v>0.464</v>
      </c>
      <c r="S116" s="411">
        <f>Q116*R116*24*213*3.6</f>
        <v>565.0032570306911</v>
      </c>
      <c r="T116" s="375"/>
      <c r="U116" s="249"/>
      <c r="V116" s="249"/>
    </row>
    <row r="117" spans="10:22" ht="38.25">
      <c r="J117" s="395">
        <f>SUM(J116+1)</f>
        <v>79</v>
      </c>
      <c r="K117" s="207" t="s">
        <v>563</v>
      </c>
      <c r="L117" s="210">
        <v>2005</v>
      </c>
      <c r="M117" s="419">
        <v>0.454</v>
      </c>
      <c r="N117" s="210">
        <v>16</v>
      </c>
      <c r="O117" s="210">
        <v>7.9</v>
      </c>
      <c r="P117" s="420">
        <f>0.01*SQRT(2*9.81*O117*(1-(273-33)/(273+N117))+11.56)</f>
        <v>0.06151417537142393</v>
      </c>
      <c r="Q117" s="421">
        <f>0.97*L117*M117*(1+P117)*(N117+33)/1000000</f>
        <v>0.0459265520849814</v>
      </c>
      <c r="R117" s="419">
        <v>0.42</v>
      </c>
      <c r="S117" s="230">
        <f>Q117*R117*24*213*3.6</f>
        <v>354.98211979873844</v>
      </c>
      <c r="T117" s="379"/>
      <c r="U117" s="249"/>
      <c r="V117" s="249"/>
    </row>
    <row r="118" spans="10:22" ht="12.75">
      <c r="J118" s="426"/>
      <c r="K118" s="595" t="s">
        <v>564</v>
      </c>
      <c r="L118" s="595"/>
      <c r="M118" s="595"/>
      <c r="N118" s="595"/>
      <c r="O118" s="361"/>
      <c r="P118" s="427"/>
      <c r="Q118" s="428">
        <f>SUM(Q119)</f>
        <v>0.05166513588542884</v>
      </c>
      <c r="R118" s="421"/>
      <c r="S118" s="429">
        <f>SUM(S119)</f>
        <v>399.33760806522406</v>
      </c>
      <c r="T118" s="326"/>
      <c r="U118" s="249"/>
      <c r="V118" s="249"/>
    </row>
    <row r="119" spans="10:22" ht="51" customHeight="1">
      <c r="J119" s="395">
        <f>SUM(J117+1)</f>
        <v>80</v>
      </c>
      <c r="K119" s="207" t="s">
        <v>565</v>
      </c>
      <c r="L119" s="210">
        <v>2267</v>
      </c>
      <c r="M119" s="419">
        <v>0.454</v>
      </c>
      <c r="N119" s="210">
        <v>16</v>
      </c>
      <c r="O119" s="210">
        <v>6</v>
      </c>
      <c r="P119" s="420">
        <f>0.01*SQRT(2*9.81*O119*(1-(273-33)/(273+N119))+11.56)</f>
        <v>0.056142182329138236</v>
      </c>
      <c r="Q119" s="421">
        <f>0.97*L119*M119*(1+P119)*(N119+33)/1000000</f>
        <v>0.05166513588542884</v>
      </c>
      <c r="R119" s="419">
        <v>0.42</v>
      </c>
      <c r="S119" s="230">
        <f>Q119*R119*24*213*3.6</f>
        <v>399.33760806522406</v>
      </c>
      <c r="T119" s="379"/>
      <c r="U119" s="249"/>
      <c r="V119" s="249"/>
    </row>
    <row r="120" spans="10:22" ht="12.75">
      <c r="J120" s="396"/>
      <c r="K120" s="604" t="s">
        <v>13</v>
      </c>
      <c r="L120" s="604"/>
      <c r="M120" s="604"/>
      <c r="N120" s="604"/>
      <c r="O120" s="431"/>
      <c r="P120" s="432"/>
      <c r="Q120" s="405">
        <f>Q121+Q123</f>
        <v>0.10420529918994803</v>
      </c>
      <c r="R120" s="412"/>
      <c r="S120" s="406">
        <f>S121+S123</f>
        <v>889.8178863923376</v>
      </c>
      <c r="T120" s="370"/>
      <c r="U120" s="249"/>
      <c r="V120" s="249"/>
    </row>
    <row r="121" spans="10:22" ht="12.75">
      <c r="J121" s="396"/>
      <c r="K121" s="603" t="s">
        <v>566</v>
      </c>
      <c r="L121" s="603"/>
      <c r="M121" s="603"/>
      <c r="N121" s="603"/>
      <c r="O121" s="410"/>
      <c r="P121" s="422"/>
      <c r="Q121" s="400">
        <f>SUM(Q122)</f>
        <v>0.05341202197842571</v>
      </c>
      <c r="R121" s="401"/>
      <c r="S121" s="402">
        <f>SUM(S122)</f>
        <v>456.08978501324094</v>
      </c>
      <c r="T121" s="371"/>
      <c r="U121" s="249"/>
      <c r="V121" s="249"/>
    </row>
    <row r="122" spans="10:22" ht="30.75" customHeight="1">
      <c r="J122" s="395">
        <f>SUM(J119+1)</f>
        <v>81</v>
      </c>
      <c r="K122" s="409" t="s">
        <v>567</v>
      </c>
      <c r="L122" s="410">
        <v>2060</v>
      </c>
      <c r="M122" s="401">
        <v>0.47700000000000004</v>
      </c>
      <c r="N122" s="410">
        <v>20</v>
      </c>
      <c r="O122" s="410">
        <v>6</v>
      </c>
      <c r="P122" s="422">
        <f>0.01*SQRT(2*9.81*O122*(1-(273-33)/(273+N122))+11.56)</f>
        <v>0.057318462499832544</v>
      </c>
      <c r="Q122" s="401">
        <f>0.97*L122*M122*(1+P122)*(N122+33)/1000000</f>
        <v>0.05341202197842571</v>
      </c>
      <c r="R122" s="401">
        <v>0.464</v>
      </c>
      <c r="S122" s="411">
        <f>Q122*R122*24*213*3.6</f>
        <v>456.08978501324094</v>
      </c>
      <c r="T122" s="375"/>
      <c r="U122" s="249"/>
      <c r="V122" s="249"/>
    </row>
    <row r="123" spans="10:22" ht="12.75">
      <c r="J123" s="395"/>
      <c r="K123" s="603" t="s">
        <v>561</v>
      </c>
      <c r="L123" s="603"/>
      <c r="M123" s="603"/>
      <c r="N123" s="603"/>
      <c r="O123" s="410"/>
      <c r="P123" s="422"/>
      <c r="Q123" s="400">
        <f>SUM(Q124:Q124)</f>
        <v>0.05079327721152232</v>
      </c>
      <c r="R123" s="401"/>
      <c r="S123" s="402">
        <f>SUM(S124:S124)</f>
        <v>433.7281013790967</v>
      </c>
      <c r="T123" s="371"/>
      <c r="U123" s="249"/>
      <c r="V123" s="249"/>
    </row>
    <row r="124" spans="10:22" ht="35.25" customHeight="1">
      <c r="J124" s="395">
        <f>SUM(J122+1)</f>
        <v>82</v>
      </c>
      <c r="K124" s="409" t="s">
        <v>568</v>
      </c>
      <c r="L124" s="410">
        <v>1959</v>
      </c>
      <c r="M124" s="401">
        <v>0.47700000000000004</v>
      </c>
      <c r="N124" s="410">
        <v>20</v>
      </c>
      <c r="O124" s="410">
        <v>6</v>
      </c>
      <c r="P124" s="422">
        <f>0.01*SQRT(2*9.81*O124*(1-(273-33)/(273+N124))+11.56)</f>
        <v>0.057318462499832544</v>
      </c>
      <c r="Q124" s="401">
        <f>0.97*L124*M124*(1+P124)*(N124+33)/1000000</f>
        <v>0.05079327721152232</v>
      </c>
      <c r="R124" s="401">
        <v>0.464</v>
      </c>
      <c r="S124" s="411">
        <f>Q124*R124*24*213*3.6</f>
        <v>433.7281013790967</v>
      </c>
      <c r="T124" s="375"/>
      <c r="U124" s="249"/>
      <c r="V124" s="249"/>
    </row>
    <row r="125" spans="10:22" ht="12.75">
      <c r="J125" s="396"/>
      <c r="K125" s="604" t="s">
        <v>14</v>
      </c>
      <c r="L125" s="604"/>
      <c r="M125" s="604"/>
      <c r="N125" s="604"/>
      <c r="O125" s="403"/>
      <c r="P125" s="404"/>
      <c r="Q125" s="405">
        <f>SUM(Q126+Q129+Q139+Q141+Q143)</f>
        <v>0.6313723061728622</v>
      </c>
      <c r="R125" s="412"/>
      <c r="S125" s="406">
        <f>SUM(S126+S129+S139+S141+S143)</f>
        <v>4958.886661780827</v>
      </c>
      <c r="T125" s="370"/>
      <c r="U125" s="249"/>
      <c r="V125" s="249"/>
    </row>
    <row r="126" spans="10:22" ht="12.75">
      <c r="J126" s="396"/>
      <c r="K126" s="607" t="s">
        <v>569</v>
      </c>
      <c r="L126" s="607"/>
      <c r="M126" s="607"/>
      <c r="N126" s="607"/>
      <c r="O126" s="396"/>
      <c r="P126" s="398"/>
      <c r="Q126" s="400">
        <f>SUM(Q127+Q128)</f>
        <v>0.07128020430116397</v>
      </c>
      <c r="R126" s="401"/>
      <c r="S126" s="402">
        <f>SUM(S127+S128)</f>
        <v>561.9238249850101</v>
      </c>
      <c r="T126" s="371"/>
      <c r="U126" s="249"/>
      <c r="V126" s="249"/>
    </row>
    <row r="127" spans="10:22" ht="48.75" customHeight="1">
      <c r="J127" s="395">
        <f>SUM(J124+1)</f>
        <v>83</v>
      </c>
      <c r="K127" s="409" t="s">
        <v>570</v>
      </c>
      <c r="L127" s="410">
        <v>1990</v>
      </c>
      <c r="M127" s="401">
        <v>0.454</v>
      </c>
      <c r="N127" s="410">
        <v>16</v>
      </c>
      <c r="O127" s="410">
        <v>6</v>
      </c>
      <c r="P127" s="398">
        <f>0.01*SQRT(2*9.81*O127*(1-(273-33)/(273+N127))+11.56)</f>
        <v>0.056142182329138236</v>
      </c>
      <c r="Q127" s="397">
        <f>0.97*L127*M127*(1+P127)*(N127+33)/1000000</f>
        <v>0.045352280728717866</v>
      </c>
      <c r="R127" s="401">
        <v>0.42</v>
      </c>
      <c r="S127" s="411">
        <f>Q127*R127*24*213*3.6</f>
        <v>350.54337893683106</v>
      </c>
      <c r="T127" s="375"/>
      <c r="U127" s="249"/>
      <c r="V127" s="249"/>
    </row>
    <row r="128" spans="10:22" ht="25.5">
      <c r="J128" s="395">
        <f>SUM(J127+1)</f>
        <v>84</v>
      </c>
      <c r="K128" s="409" t="s">
        <v>571</v>
      </c>
      <c r="L128" s="410">
        <v>999</v>
      </c>
      <c r="M128" s="401">
        <v>0.5</v>
      </c>
      <c r="N128" s="395">
        <v>18</v>
      </c>
      <c r="O128" s="395">
        <v>3.7</v>
      </c>
      <c r="P128" s="398">
        <f>0.01*SQRT(2*9.81*O128*(1-(273-33)/(273+N128))+11.56)</f>
        <v>0.04927743884762523</v>
      </c>
      <c r="Q128" s="401">
        <f>0.97*L128*M128*(1+P128)*(N128+33)/1000000</f>
        <v>0.02592792357244611</v>
      </c>
      <c r="R128" s="401">
        <v>0.443</v>
      </c>
      <c r="S128" s="411">
        <f>Q128*R128*24*213*3.6</f>
        <v>211.38044604817907</v>
      </c>
      <c r="T128" s="371"/>
      <c r="U128" s="249"/>
      <c r="V128" s="249"/>
    </row>
    <row r="129" spans="10:22" ht="21" customHeight="1">
      <c r="J129" s="395"/>
      <c r="K129" s="603" t="s">
        <v>561</v>
      </c>
      <c r="L129" s="603"/>
      <c r="M129" s="603"/>
      <c r="N129" s="603"/>
      <c r="O129" s="410"/>
      <c r="P129" s="422"/>
      <c r="Q129" s="400">
        <f>SUM(Q130:Q138)</f>
        <v>0.21066642856157997</v>
      </c>
      <c r="R129" s="401"/>
      <c r="S129" s="402">
        <f>SUM(S130:S138)</f>
        <v>1677.0023004067489</v>
      </c>
      <c r="T129" s="371"/>
      <c r="U129" s="249"/>
      <c r="V129" s="249"/>
    </row>
    <row r="130" spans="10:22" ht="51" customHeight="1">
      <c r="J130" s="395">
        <f>SUM(J128+1)</f>
        <v>85</v>
      </c>
      <c r="K130" s="409" t="s">
        <v>572</v>
      </c>
      <c r="L130" s="410">
        <v>422</v>
      </c>
      <c r="M130" s="401">
        <v>0.5</v>
      </c>
      <c r="N130" s="410">
        <v>18</v>
      </c>
      <c r="O130" s="410">
        <v>6</v>
      </c>
      <c r="P130" s="422">
        <f aca="true" t="shared" si="23" ref="P130:P138">0.01*SQRT(2*9.81*O130*(1-(273-33)/(273+N130))+11.56)</f>
        <v>0.0567374128826699</v>
      </c>
      <c r="Q130" s="401">
        <f aca="true" t="shared" si="24" ref="Q130:Q138">0.97*L130*M130*(1+P130)*(N130+33)/1000000</f>
        <v>0.011030404761029499</v>
      </c>
      <c r="R130" s="401">
        <v>0.443</v>
      </c>
      <c r="S130" s="411">
        <f aca="true" t="shared" si="25" ref="S130:S138">Q130*R130*24*213*3.6</f>
        <v>89.9266719898929</v>
      </c>
      <c r="T130" s="375"/>
      <c r="U130" s="249"/>
      <c r="V130" s="249"/>
    </row>
    <row r="131" spans="10:22" ht="54" customHeight="1">
      <c r="J131" s="395">
        <f aca="true" t="shared" si="26" ref="J131:J138">SUM(J130+1)</f>
        <v>86</v>
      </c>
      <c r="K131" s="409" t="s">
        <v>573</v>
      </c>
      <c r="L131" s="410">
        <v>1927</v>
      </c>
      <c r="M131" s="401">
        <v>0.5</v>
      </c>
      <c r="N131" s="410">
        <v>18</v>
      </c>
      <c r="O131" s="410">
        <v>6</v>
      </c>
      <c r="P131" s="422">
        <f t="shared" si="23"/>
        <v>0.0567374128826699</v>
      </c>
      <c r="Q131" s="401">
        <f t="shared" si="24"/>
        <v>0.05036869662204703</v>
      </c>
      <c r="R131" s="401">
        <v>0.443</v>
      </c>
      <c r="S131" s="411">
        <f t="shared" si="25"/>
        <v>410.6367225699612</v>
      </c>
      <c r="T131" s="375"/>
      <c r="U131" s="249"/>
      <c r="V131" s="249"/>
    </row>
    <row r="132" spans="10:22" ht="25.5">
      <c r="J132" s="395">
        <f t="shared" si="26"/>
        <v>87</v>
      </c>
      <c r="K132" s="409" t="s">
        <v>574</v>
      </c>
      <c r="L132" s="410">
        <v>354</v>
      </c>
      <c r="M132" s="401">
        <v>0.8140000000000001</v>
      </c>
      <c r="N132" s="410">
        <v>10</v>
      </c>
      <c r="O132" s="410">
        <v>4</v>
      </c>
      <c r="P132" s="422">
        <f t="shared" si="23"/>
        <v>0.04846083260551543</v>
      </c>
      <c r="Q132" s="401">
        <f t="shared" si="24"/>
        <v>0.012601436865464265</v>
      </c>
      <c r="R132" s="401">
        <v>0.34</v>
      </c>
      <c r="S132" s="411">
        <f t="shared" si="25"/>
        <v>78.84829939365407</v>
      </c>
      <c r="T132" s="375"/>
      <c r="U132" s="249"/>
      <c r="V132" s="249"/>
    </row>
    <row r="133" spans="10:22" ht="44.25" customHeight="1">
      <c r="J133" s="395">
        <f t="shared" si="26"/>
        <v>88</v>
      </c>
      <c r="K133" s="409" t="s">
        <v>575</v>
      </c>
      <c r="L133" s="410">
        <v>2684</v>
      </c>
      <c r="M133" s="401">
        <v>0.43</v>
      </c>
      <c r="N133" s="410">
        <v>18</v>
      </c>
      <c r="O133" s="410">
        <v>6</v>
      </c>
      <c r="P133" s="422">
        <f t="shared" si="23"/>
        <v>0.0567374128826699</v>
      </c>
      <c r="Q133" s="401">
        <f t="shared" si="24"/>
        <v>0.06033370020284059</v>
      </c>
      <c r="R133" s="401">
        <v>0.443</v>
      </c>
      <c r="S133" s="411">
        <f t="shared" si="25"/>
        <v>491.8775861468018</v>
      </c>
      <c r="T133" s="375"/>
      <c r="U133" s="249"/>
      <c r="V133" s="249"/>
    </row>
    <row r="134" spans="10:22" ht="45" customHeight="1">
      <c r="J134" s="395">
        <f t="shared" si="26"/>
        <v>89</v>
      </c>
      <c r="K134" s="409" t="s">
        <v>576</v>
      </c>
      <c r="L134" s="410">
        <v>763</v>
      </c>
      <c r="M134" s="401">
        <v>0.5</v>
      </c>
      <c r="N134" s="410">
        <v>18</v>
      </c>
      <c r="O134" s="410">
        <v>3</v>
      </c>
      <c r="P134" s="422">
        <f t="shared" si="23"/>
        <v>0.046771433699527305</v>
      </c>
      <c r="Q134" s="401">
        <f t="shared" si="24"/>
        <v>0.01975551314778161</v>
      </c>
      <c r="R134" s="401">
        <v>0.443</v>
      </c>
      <c r="S134" s="411">
        <f t="shared" si="25"/>
        <v>161.05914418563577</v>
      </c>
      <c r="T134" s="375"/>
      <c r="U134" s="249"/>
      <c r="V134" s="249"/>
    </row>
    <row r="135" spans="10:22" ht="45.75" customHeight="1">
      <c r="J135" s="395">
        <f t="shared" si="26"/>
        <v>90</v>
      </c>
      <c r="K135" s="409" t="s">
        <v>577</v>
      </c>
      <c r="L135" s="410">
        <v>298</v>
      </c>
      <c r="M135" s="401">
        <v>0.5</v>
      </c>
      <c r="N135" s="410">
        <v>18</v>
      </c>
      <c r="O135" s="410">
        <v>3</v>
      </c>
      <c r="P135" s="422">
        <f t="shared" si="23"/>
        <v>0.046771433699527305</v>
      </c>
      <c r="Q135" s="401">
        <f t="shared" si="24"/>
        <v>0.007715783640942226</v>
      </c>
      <c r="R135" s="401">
        <v>0.443</v>
      </c>
      <c r="S135" s="411">
        <f t="shared" si="25"/>
        <v>62.903833508937666</v>
      </c>
      <c r="T135" s="375"/>
      <c r="U135" s="249"/>
      <c r="V135" s="249"/>
    </row>
    <row r="136" spans="10:22" ht="25.5" customHeight="1">
      <c r="J136" s="395">
        <f t="shared" si="26"/>
        <v>91</v>
      </c>
      <c r="K136" s="409" t="s">
        <v>578</v>
      </c>
      <c r="L136" s="210">
        <v>678</v>
      </c>
      <c r="M136" s="419">
        <v>0.5</v>
      </c>
      <c r="N136" s="210">
        <v>18</v>
      </c>
      <c r="O136" s="210">
        <v>3</v>
      </c>
      <c r="P136" s="420">
        <f t="shared" si="23"/>
        <v>0.046771433699527305</v>
      </c>
      <c r="Q136" s="433">
        <f t="shared" si="24"/>
        <v>0.01755470237771419</v>
      </c>
      <c r="R136" s="419">
        <v>0.443</v>
      </c>
      <c r="S136" s="230">
        <f t="shared" si="25"/>
        <v>143.1167755673146</v>
      </c>
      <c r="T136" s="379"/>
      <c r="U136" s="249"/>
      <c r="V136" s="249"/>
    </row>
    <row r="137" spans="10:22" ht="12.75">
      <c r="J137" s="395">
        <f t="shared" si="26"/>
        <v>92</v>
      </c>
      <c r="K137" s="409" t="s">
        <v>579</v>
      </c>
      <c r="L137" s="210">
        <v>871</v>
      </c>
      <c r="M137" s="419">
        <v>0.5</v>
      </c>
      <c r="N137" s="210">
        <v>18</v>
      </c>
      <c r="O137" s="210">
        <v>3</v>
      </c>
      <c r="P137" s="420">
        <f t="shared" si="23"/>
        <v>0.046771433699527305</v>
      </c>
      <c r="Q137" s="433">
        <f t="shared" si="24"/>
        <v>0.022551837420337853</v>
      </c>
      <c r="R137" s="419">
        <v>0.443</v>
      </c>
      <c r="S137" s="230">
        <f t="shared" si="25"/>
        <v>183.85650666538498</v>
      </c>
      <c r="T137" s="379"/>
      <c r="U137" s="249"/>
      <c r="V137" s="249"/>
    </row>
    <row r="138" spans="10:22" ht="46.5" customHeight="1">
      <c r="J138" s="395">
        <f t="shared" si="26"/>
        <v>93</v>
      </c>
      <c r="K138" s="409" t="s">
        <v>578</v>
      </c>
      <c r="L138" s="188">
        <v>246</v>
      </c>
      <c r="M138" s="421">
        <v>0.8140000000000001</v>
      </c>
      <c r="N138" s="188">
        <v>10</v>
      </c>
      <c r="O138" s="188">
        <v>3.9</v>
      </c>
      <c r="P138" s="420">
        <f t="shared" si="23"/>
        <v>0.04815226878766247</v>
      </c>
      <c r="Q138" s="421">
        <f t="shared" si="24"/>
        <v>0.008754353523422678</v>
      </c>
      <c r="R138" s="421">
        <v>0.34</v>
      </c>
      <c r="S138" s="434">
        <f t="shared" si="25"/>
        <v>54.77676037916576</v>
      </c>
      <c r="T138" s="381"/>
      <c r="U138" s="249"/>
      <c r="V138" s="249"/>
    </row>
    <row r="139" spans="10:22" ht="12.75">
      <c r="J139" s="395"/>
      <c r="K139" s="603" t="s">
        <v>354</v>
      </c>
      <c r="L139" s="603"/>
      <c r="M139" s="603"/>
      <c r="N139" s="603"/>
      <c r="O139" s="410"/>
      <c r="P139" s="422"/>
      <c r="Q139" s="400">
        <f>SUM(Q140)</f>
        <v>0.12750138681412512</v>
      </c>
      <c r="R139" s="401"/>
      <c r="S139" s="402">
        <f>SUM(S140)</f>
        <v>985.502079163437</v>
      </c>
      <c r="T139" s="371"/>
      <c r="U139" s="249"/>
      <c r="V139" s="249"/>
    </row>
    <row r="140" spans="10:22" ht="27" customHeight="1">
      <c r="J140" s="395">
        <f>SUM(J138+1)</f>
        <v>94</v>
      </c>
      <c r="K140" s="409" t="s">
        <v>580</v>
      </c>
      <c r="L140" s="410">
        <v>6031</v>
      </c>
      <c r="M140" s="401">
        <v>0.42</v>
      </c>
      <c r="N140" s="410">
        <v>16</v>
      </c>
      <c r="O140" s="410">
        <v>7</v>
      </c>
      <c r="P140" s="422">
        <f>0.01*SQRT(2*9.81*O140*(1-(273-33)/(273+N140))+11.56)</f>
        <v>0.05903051817597884</v>
      </c>
      <c r="Q140" s="401">
        <f>0.97*L140*M140*(1+P140)*(N140+33)/1000000</f>
        <v>0.12750138681412512</v>
      </c>
      <c r="R140" s="401">
        <v>0.42</v>
      </c>
      <c r="S140" s="411">
        <f>Q140*R140*24*213*3.6</f>
        <v>985.502079163437</v>
      </c>
      <c r="T140" s="375"/>
      <c r="U140" s="249"/>
      <c r="V140" s="249"/>
    </row>
    <row r="141" spans="10:22" ht="12.75">
      <c r="J141" s="426"/>
      <c r="K141" s="595" t="s">
        <v>581</v>
      </c>
      <c r="L141" s="595"/>
      <c r="M141" s="595"/>
      <c r="N141" s="595"/>
      <c r="O141" s="361"/>
      <c r="P141" s="427"/>
      <c r="Q141" s="428">
        <f>SUM(Q142)</f>
        <v>0.04854729639854589</v>
      </c>
      <c r="R141" s="421"/>
      <c r="S141" s="429">
        <f>SUM(S142)</f>
        <v>395.78754305120174</v>
      </c>
      <c r="T141" s="326"/>
      <c r="U141" s="249"/>
      <c r="V141" s="249"/>
    </row>
    <row r="142" spans="10:22" ht="52.5" customHeight="1">
      <c r="J142" s="395">
        <f>SUM(J140+1)</f>
        <v>95</v>
      </c>
      <c r="K142" s="207" t="s">
        <v>582</v>
      </c>
      <c r="L142" s="188">
        <v>1875</v>
      </c>
      <c r="M142" s="421">
        <v>0.5</v>
      </c>
      <c r="N142" s="188">
        <v>18</v>
      </c>
      <c r="O142" s="188">
        <v>3</v>
      </c>
      <c r="P142" s="420">
        <f>0.01*SQRT(2*9.81*O142*(1-(273-33)/(273+N142))+11.56)</f>
        <v>0.046771433699527305</v>
      </c>
      <c r="Q142" s="421">
        <f>0.97*L142*M142*(1+P142)*(N142+33)/1000000</f>
        <v>0.04854729639854589</v>
      </c>
      <c r="R142" s="421">
        <v>0.443</v>
      </c>
      <c r="S142" s="434">
        <f>Q142*R142*24*213*3.6</f>
        <v>395.78754305120174</v>
      </c>
      <c r="T142" s="381"/>
      <c r="U142" s="249"/>
      <c r="V142" s="249"/>
    </row>
    <row r="143" spans="10:22" ht="15" customHeight="1">
      <c r="J143" s="426"/>
      <c r="K143" s="595" t="s">
        <v>583</v>
      </c>
      <c r="L143" s="595"/>
      <c r="M143" s="595"/>
      <c r="N143" s="595"/>
      <c r="O143" s="361"/>
      <c r="P143" s="427"/>
      <c r="Q143" s="435">
        <f>SUM(Q144:Q148)</f>
        <v>0.1733769900974473</v>
      </c>
      <c r="R143" s="433"/>
      <c r="S143" s="436">
        <f>SUM(S144:S148)</f>
        <v>1338.6709141744293</v>
      </c>
      <c r="T143" s="382"/>
      <c r="U143" s="249"/>
      <c r="V143" s="249"/>
    </row>
    <row r="144" spans="10:22" ht="44.25" customHeight="1">
      <c r="J144" s="395">
        <f>SUM(J142+1)</f>
        <v>96</v>
      </c>
      <c r="K144" s="207" t="s">
        <v>584</v>
      </c>
      <c r="L144" s="188">
        <v>1451</v>
      </c>
      <c r="M144" s="421">
        <v>0.5</v>
      </c>
      <c r="N144" s="188">
        <v>18</v>
      </c>
      <c r="O144" s="188">
        <v>3</v>
      </c>
      <c r="P144" s="420">
        <f>0.01*SQRT(2*9.81*O144*(1-(273-33)/(273+N144))+11.56)</f>
        <v>0.046771433699527305</v>
      </c>
      <c r="Q144" s="421">
        <f>0.97*L144*M144*(1+P144)*(N144+33)/1000000</f>
        <v>0.037569134439621385</v>
      </c>
      <c r="R144" s="421">
        <v>0.443</v>
      </c>
      <c r="S144" s="434">
        <f>Q144*R144*24*213*3.6</f>
        <v>306.2867866492235</v>
      </c>
      <c r="T144" s="381"/>
      <c r="U144" s="249"/>
      <c r="V144" s="249"/>
    </row>
    <row r="145" spans="10:22" ht="36" customHeight="1">
      <c r="J145" s="395">
        <f>SUM(J144+1)</f>
        <v>97</v>
      </c>
      <c r="K145" s="207" t="s">
        <v>585</v>
      </c>
      <c r="L145" s="188">
        <v>255</v>
      </c>
      <c r="M145" s="421">
        <v>0.8140000000000001</v>
      </c>
      <c r="N145" s="188">
        <v>10</v>
      </c>
      <c r="O145" s="188">
        <v>3</v>
      </c>
      <c r="P145" s="420">
        <f>0.01*SQRT(2*9.81*O145*(1-(273-33)/(273+N145))+11.56)</f>
        <v>0.04528067162283308</v>
      </c>
      <c r="Q145" s="421">
        <f>0.97*L145*M145*(1+P145)*(N145+33)/1000000</f>
        <v>0.009049773194755023</v>
      </c>
      <c r="R145" s="421">
        <v>0.34</v>
      </c>
      <c r="S145" s="434">
        <f>Q145*R145*24*213*3.6</f>
        <v>56.62522725962332</v>
      </c>
      <c r="T145" s="381"/>
      <c r="U145" s="249"/>
      <c r="V145" s="249"/>
    </row>
    <row r="146" spans="10:22" ht="41.25" customHeight="1">
      <c r="J146" s="395">
        <f>SUM(J145+1)</f>
        <v>98</v>
      </c>
      <c r="K146" s="207" t="s">
        <v>586</v>
      </c>
      <c r="L146" s="188">
        <v>3241</v>
      </c>
      <c r="M146" s="421">
        <v>0.5</v>
      </c>
      <c r="N146" s="188">
        <v>18</v>
      </c>
      <c r="O146" s="188">
        <v>7</v>
      </c>
      <c r="P146" s="420">
        <f>0.01*SQRT(2*9.81*O146*(1-(273-33)/(273+N146))+11.56)</f>
        <v>0.05969078396806035</v>
      </c>
      <c r="Q146" s="421">
        <f>0.97*L146*M146*(1+P146)*(N146+33)/1000000</f>
        <v>0.08495131444583935</v>
      </c>
      <c r="R146" s="421">
        <v>0.443</v>
      </c>
      <c r="S146" s="434">
        <f>Q146*R146*24*213*3.6</f>
        <v>692.5755812942841</v>
      </c>
      <c r="T146" s="381"/>
      <c r="U146" s="249"/>
      <c r="V146" s="249"/>
    </row>
    <row r="147" spans="10:22" ht="44.25" customHeight="1">
      <c r="J147" s="395">
        <f>SUM(J146+1)</f>
        <v>99</v>
      </c>
      <c r="K147" s="207" t="s">
        <v>587</v>
      </c>
      <c r="L147" s="188">
        <v>440</v>
      </c>
      <c r="M147" s="421">
        <v>0.5</v>
      </c>
      <c r="N147" s="188">
        <v>18</v>
      </c>
      <c r="O147" s="188">
        <v>3</v>
      </c>
      <c r="P147" s="420">
        <f>0.01*SQRT(2*9.81*O147*(1-(273-33)/(273+N147))+11.56)</f>
        <v>0.046771433699527305</v>
      </c>
      <c r="Q147" s="421">
        <f>0.97*L147*M147*(1+P147)*(N147+33)/1000000</f>
        <v>0.011392432221525436</v>
      </c>
      <c r="R147" s="421">
        <v>0.443</v>
      </c>
      <c r="S147" s="434">
        <f>Q147*R147*24*213*3.6</f>
        <v>92.87814343601536</v>
      </c>
      <c r="T147" s="381"/>
      <c r="U147" s="249"/>
      <c r="V147" s="249"/>
    </row>
    <row r="148" spans="10:22" ht="38.25" customHeight="1">
      <c r="J148" s="395">
        <f>SUM(J147+1)</f>
        <v>100</v>
      </c>
      <c r="K148" s="207" t="s">
        <v>588</v>
      </c>
      <c r="L148" s="188">
        <v>857</v>
      </c>
      <c r="M148" s="421">
        <v>0.8140000000000001</v>
      </c>
      <c r="N148" s="188">
        <v>10</v>
      </c>
      <c r="O148" s="188">
        <v>3</v>
      </c>
      <c r="P148" s="420">
        <f>0.01*SQRT(2*9.81*O148*(1-(273-33)/(273+N148))+11.56)</f>
        <v>0.04528067162283308</v>
      </c>
      <c r="Q148" s="421">
        <f>0.97*L148*M148*(1+P148)*(N148+33)/1000000</f>
        <v>0.030414335795706102</v>
      </c>
      <c r="R148" s="421">
        <v>0.34</v>
      </c>
      <c r="S148" s="434">
        <f>Q148*R148*24*213*3.6</f>
        <v>190.30517553528313</v>
      </c>
      <c r="T148" s="381"/>
      <c r="U148" s="249"/>
      <c r="V148" s="249"/>
    </row>
    <row r="149" spans="10:22" ht="12.75">
      <c r="J149" s="395"/>
      <c r="K149" s="604" t="s">
        <v>589</v>
      </c>
      <c r="L149" s="604"/>
      <c r="M149" s="604"/>
      <c r="N149" s="604"/>
      <c r="O149" s="431"/>
      <c r="P149" s="432"/>
      <c r="Q149" s="405">
        <f>SUM(Q150+Q153+Q158+Q161)</f>
        <v>0.1675185679397302</v>
      </c>
      <c r="R149" s="412"/>
      <c r="S149" s="406">
        <f>SUM(S150+S153+S158+S161+S165)</f>
        <v>2054.200534727652</v>
      </c>
      <c r="T149" s="383"/>
      <c r="U149" s="249"/>
      <c r="V149" s="249"/>
    </row>
    <row r="150" spans="10:22" ht="18" customHeight="1">
      <c r="J150" s="395"/>
      <c r="K150" s="603" t="s">
        <v>354</v>
      </c>
      <c r="L150" s="603"/>
      <c r="M150" s="603"/>
      <c r="N150" s="603"/>
      <c r="O150" s="410"/>
      <c r="P150" s="422"/>
      <c r="Q150" s="400">
        <f>SUM(Q151:Q152)</f>
        <v>0.034765815315523516</v>
      </c>
      <c r="R150" s="401"/>
      <c r="S150" s="402">
        <f>SUM(S151:S152)</f>
        <v>283.43239781968657</v>
      </c>
      <c r="T150" s="371"/>
      <c r="U150" s="249"/>
      <c r="V150" s="249"/>
    </row>
    <row r="151" spans="10:22" ht="24" customHeight="1">
      <c r="J151" s="395">
        <f>SUM(J148+1)</f>
        <v>101</v>
      </c>
      <c r="K151" s="409" t="s">
        <v>590</v>
      </c>
      <c r="L151" s="410">
        <v>548</v>
      </c>
      <c r="M151" s="401">
        <v>0.5</v>
      </c>
      <c r="N151" s="410">
        <v>18</v>
      </c>
      <c r="O151" s="410">
        <v>5</v>
      </c>
      <c r="P151" s="422">
        <f>0.01*SQRT(2*9.81*O151*(1-(273-33)/(273+N151))+11.56)</f>
        <v>0.053621622042935864</v>
      </c>
      <c r="Q151" s="401">
        <f>0.97*L151*M151*(1+P151)*(N151+33)/1000000</f>
        <v>0.014281609290035148</v>
      </c>
      <c r="R151" s="401">
        <v>0.443</v>
      </c>
      <c r="S151" s="411">
        <f>Q151*R151*24*213*3.6</f>
        <v>116.43249925426406</v>
      </c>
      <c r="T151" s="375"/>
      <c r="U151" s="249"/>
      <c r="V151" s="249"/>
    </row>
    <row r="152" spans="10:22" ht="33.75" customHeight="1">
      <c r="J152" s="395">
        <f>SUM(J151+1)</f>
        <v>102</v>
      </c>
      <c r="K152" s="409" t="s">
        <v>591</v>
      </c>
      <c r="L152" s="410">
        <v>786</v>
      </c>
      <c r="M152" s="401">
        <v>0.5</v>
      </c>
      <c r="N152" s="410">
        <v>18</v>
      </c>
      <c r="O152" s="410">
        <v>5</v>
      </c>
      <c r="P152" s="422">
        <f>0.01*SQRT(2*9.81*O152*(1-(273-33)/(273+N152))+11.56)</f>
        <v>0.053621622042935864</v>
      </c>
      <c r="Q152" s="401">
        <f>0.97*L152*M152*(1+P152)*(N152+33)/1000000</f>
        <v>0.020484206025488366</v>
      </c>
      <c r="R152" s="401">
        <v>0.443</v>
      </c>
      <c r="S152" s="411">
        <f>Q152*R152*24*213*3.6</f>
        <v>166.99989856542248</v>
      </c>
      <c r="T152" s="375"/>
      <c r="U152" s="249"/>
      <c r="V152" s="249"/>
    </row>
    <row r="153" spans="10:22" ht="18" customHeight="1">
      <c r="J153" s="426"/>
      <c r="K153" s="595" t="s">
        <v>561</v>
      </c>
      <c r="L153" s="595"/>
      <c r="M153" s="595"/>
      <c r="N153" s="595"/>
      <c r="O153" s="361"/>
      <c r="P153" s="427"/>
      <c r="Q153" s="428">
        <f>SUM(Q154:Q157)</f>
        <v>0.056489608628244446</v>
      </c>
      <c r="R153" s="421"/>
      <c r="S153" s="429">
        <f>SUM(S154:S157)</f>
        <v>460.53817751973753</v>
      </c>
      <c r="T153" s="326"/>
      <c r="U153" s="249"/>
      <c r="V153" s="249"/>
    </row>
    <row r="154" spans="10:22" ht="20.25" customHeight="1">
      <c r="J154" s="395">
        <f>SUM(J152+1)</f>
        <v>103</v>
      </c>
      <c r="K154" s="423" t="s">
        <v>592</v>
      </c>
      <c r="L154" s="188">
        <v>672</v>
      </c>
      <c r="M154" s="421">
        <v>0.5</v>
      </c>
      <c r="N154" s="188">
        <v>18</v>
      </c>
      <c r="O154" s="188">
        <v>7.9</v>
      </c>
      <c r="P154" s="420">
        <f>0.01*SQRT(2*9.81*O154*(1-(273-33)/(273+N154))+11.56)</f>
        <v>0.062229091217970024</v>
      </c>
      <c r="Q154" s="433">
        <f>0.97*L154*M154*(1+P154)*(N154+33)/1000000</f>
        <v>0.0176562869758978</v>
      </c>
      <c r="R154" s="421">
        <v>0.443</v>
      </c>
      <c r="S154" s="230">
        <f>Q154*R154*24*213*3.6</f>
        <v>143.9449559503552</v>
      </c>
      <c r="T154" s="379"/>
      <c r="U154" s="249"/>
      <c r="V154" s="249"/>
    </row>
    <row r="155" spans="10:22" ht="28.5" customHeight="1">
      <c r="J155" s="395">
        <f>SUM(J154+1)</f>
        <v>104</v>
      </c>
      <c r="K155" s="207" t="s">
        <v>593</v>
      </c>
      <c r="L155" s="188">
        <v>847</v>
      </c>
      <c r="M155" s="421">
        <v>0.5</v>
      </c>
      <c r="N155" s="188">
        <v>18</v>
      </c>
      <c r="O155" s="188">
        <v>7.9</v>
      </c>
      <c r="P155" s="420">
        <f>0.01*SQRT(2*9.81*O155*(1-(273-33)/(273+N155))+11.56)</f>
        <v>0.062229091217970024</v>
      </c>
      <c r="Q155" s="433">
        <f>0.97*L155*M155*(1+P155)*(N155+33)/1000000</f>
        <v>0.022254278375871184</v>
      </c>
      <c r="R155" s="421">
        <v>0.443</v>
      </c>
      <c r="S155" s="230">
        <f>Q155*R155*24*213*3.6</f>
        <v>181.43062156242684</v>
      </c>
      <c r="T155" s="379"/>
      <c r="U155" s="249"/>
      <c r="V155" s="249"/>
    </row>
    <row r="156" spans="10:22" ht="33.75" customHeight="1">
      <c r="J156" s="395">
        <f>SUM(J155+1)</f>
        <v>105</v>
      </c>
      <c r="K156" s="207" t="s">
        <v>594</v>
      </c>
      <c r="L156" s="210">
        <v>245</v>
      </c>
      <c r="M156" s="419">
        <v>0.5</v>
      </c>
      <c r="N156" s="210">
        <v>18</v>
      </c>
      <c r="O156" s="210">
        <v>7.9</v>
      </c>
      <c r="P156" s="420">
        <f>0.01*SQRT(2*9.81*O156*(1-(273-33)/(273+N156))+11.56)</f>
        <v>0.062229091217970024</v>
      </c>
      <c r="Q156" s="433">
        <f>0.97*L156*M156*(1+P156)*(N156+33)/1000000</f>
        <v>0.006437187959962739</v>
      </c>
      <c r="R156" s="419">
        <v>0.443</v>
      </c>
      <c r="S156" s="230">
        <f>Q156*R156*24*213*3.6</f>
        <v>52.47993185690032</v>
      </c>
      <c r="T156" s="379"/>
      <c r="U156" s="249"/>
      <c r="V156" s="249"/>
    </row>
    <row r="157" spans="10:22" ht="45" customHeight="1">
      <c r="J157" s="395">
        <f>SUM(J156+1)</f>
        <v>106</v>
      </c>
      <c r="K157" s="207" t="s">
        <v>595</v>
      </c>
      <c r="L157" s="210">
        <v>386</v>
      </c>
      <c r="M157" s="419">
        <v>0.5</v>
      </c>
      <c r="N157" s="210">
        <v>18</v>
      </c>
      <c r="O157" s="210">
        <v>7.9</v>
      </c>
      <c r="P157" s="420">
        <f>0.01*SQRT(2*9.81*O157*(1-(273-33)/(273+N157))+11.56)</f>
        <v>0.062229091217970024</v>
      </c>
      <c r="Q157" s="433">
        <f>0.97*L157*M157*(1+P157)*(N157+33)/1000000</f>
        <v>0.010141855316512726</v>
      </c>
      <c r="R157" s="419">
        <v>0.443</v>
      </c>
      <c r="S157" s="230">
        <f>Q157*R157*24*213*3.6</f>
        <v>82.68266815005522</v>
      </c>
      <c r="T157" s="379"/>
      <c r="U157" s="249"/>
      <c r="V157" s="249"/>
    </row>
    <row r="158" spans="10:22" ht="12.75">
      <c r="J158" s="426"/>
      <c r="K158" s="595" t="s">
        <v>583</v>
      </c>
      <c r="L158" s="595"/>
      <c r="M158" s="595"/>
      <c r="N158" s="595"/>
      <c r="O158" s="361"/>
      <c r="P158" s="427"/>
      <c r="Q158" s="428">
        <f>SUM(Q159:Q160)</f>
        <v>0.025538959268097648</v>
      </c>
      <c r="R158" s="421"/>
      <c r="S158" s="429">
        <f>SUM(S159:S160)</f>
        <v>208.20936881477598</v>
      </c>
      <c r="T158" s="326"/>
      <c r="U158" s="249"/>
      <c r="V158" s="249"/>
    </row>
    <row r="159" spans="10:22" ht="40.5" customHeight="1">
      <c r="J159" s="395">
        <f>SUM(J157+1)</f>
        <v>107</v>
      </c>
      <c r="K159" s="207" t="s">
        <v>596</v>
      </c>
      <c r="L159" s="188">
        <v>205</v>
      </c>
      <c r="M159" s="421">
        <v>0.5</v>
      </c>
      <c r="N159" s="188">
        <v>18</v>
      </c>
      <c r="O159" s="188">
        <v>3</v>
      </c>
      <c r="P159" s="420">
        <f>0.01*SQRT(2*9.81*O159*(1-(273-33)/(273+N159))+11.56)</f>
        <v>0.046771433699527305</v>
      </c>
      <c r="Q159" s="433">
        <f>0.97*L159*M159*(1+P159)*(N159+33)/1000000</f>
        <v>0.005307837739574351</v>
      </c>
      <c r="R159" s="421">
        <v>0.443</v>
      </c>
      <c r="S159" s="230">
        <f>Q159*R159*24*213*3.6</f>
        <v>43.272771373598076</v>
      </c>
      <c r="T159" s="379"/>
      <c r="U159" s="249"/>
      <c r="V159" s="249"/>
    </row>
    <row r="160" spans="10:22" ht="43.5" customHeight="1">
      <c r="J160" s="395">
        <f>SUM(J159+1)</f>
        <v>108</v>
      </c>
      <c r="K160" s="207" t="s">
        <v>597</v>
      </c>
      <c r="L160" s="188">
        <v>774</v>
      </c>
      <c r="M160" s="421">
        <v>0.5</v>
      </c>
      <c r="N160" s="188">
        <v>18</v>
      </c>
      <c r="O160" s="188">
        <v>6</v>
      </c>
      <c r="P160" s="420">
        <f>0.01*SQRT(2*9.81*O160*(1-(273-33)/(273+N160))+11.56)</f>
        <v>0.0567374128826699</v>
      </c>
      <c r="Q160" s="433">
        <f>0.97*L160*M160*(1+P160)*(N160+33)/1000000</f>
        <v>0.020231121528523296</v>
      </c>
      <c r="R160" s="421">
        <v>0.443</v>
      </c>
      <c r="S160" s="230">
        <f>Q160*R160*24*213*3.6</f>
        <v>164.93659744117792</v>
      </c>
      <c r="T160" s="379"/>
      <c r="U160" s="249"/>
      <c r="V160" s="249"/>
    </row>
    <row r="161" spans="10:22" ht="15.75" customHeight="1">
      <c r="J161" s="395"/>
      <c r="K161" s="603" t="s">
        <v>598</v>
      </c>
      <c r="L161" s="603"/>
      <c r="M161" s="603"/>
      <c r="N161" s="603"/>
      <c r="O161" s="396"/>
      <c r="P161" s="398"/>
      <c r="Q161" s="400">
        <f>SUM(Q162:Q164)</f>
        <v>0.050724184727864594</v>
      </c>
      <c r="R161" s="401"/>
      <c r="S161" s="402">
        <f>SUM(S162:S164)</f>
        <v>413.53488115804015</v>
      </c>
      <c r="T161" s="371"/>
      <c r="U161" s="249"/>
      <c r="V161" s="249"/>
    </row>
    <row r="162" spans="10:22" ht="29.25" customHeight="1">
      <c r="J162" s="395">
        <f>SUM(J160+1)</f>
        <v>109</v>
      </c>
      <c r="K162" s="409" t="s">
        <v>599</v>
      </c>
      <c r="L162" s="410">
        <v>220</v>
      </c>
      <c r="M162" s="401">
        <v>0.5</v>
      </c>
      <c r="N162" s="410">
        <v>18</v>
      </c>
      <c r="O162" s="395">
        <v>6.25</v>
      </c>
      <c r="P162" s="413">
        <f>0.01*SQRT(2*9.81*O162*(1-(273-33)/(273+N162))+11.56)</f>
        <v>0.05748998119798206</v>
      </c>
      <c r="Q162" s="401">
        <f>0.97*L162*M162*(1+P162)*(N162+33)/1000000</f>
        <v>0.005754543230685059</v>
      </c>
      <c r="R162" s="401">
        <v>0.443</v>
      </c>
      <c r="S162" s="411">
        <f>Q162*R162*24*213*3.6</f>
        <v>46.91459042244388</v>
      </c>
      <c r="T162" s="375"/>
      <c r="U162" s="249"/>
      <c r="V162" s="249"/>
    </row>
    <row r="163" spans="10:22" ht="31.5" customHeight="1">
      <c r="J163" s="395">
        <f>SUM(J162+1)</f>
        <v>110</v>
      </c>
      <c r="K163" s="207" t="s">
        <v>600</v>
      </c>
      <c r="L163" s="410">
        <v>679</v>
      </c>
      <c r="M163" s="412">
        <v>0.5</v>
      </c>
      <c r="N163" s="395">
        <v>18</v>
      </c>
      <c r="O163" s="395">
        <v>9.58</v>
      </c>
      <c r="P163" s="413">
        <f>0.01*SQRT(2*9.81*O163*(1-(273-33)/(273+N163))+11.56)</f>
        <v>0.06670934956651602</v>
      </c>
      <c r="Q163" s="401">
        <f>0.97*L163*M163*(1+P163)*(N163+33)/1000000</f>
        <v>0.01791545286207736</v>
      </c>
      <c r="R163" s="401">
        <v>0.443</v>
      </c>
      <c r="S163" s="411">
        <f>Q163*R163*24*213*3.6</f>
        <v>146.05783631534229</v>
      </c>
      <c r="T163" s="375"/>
      <c r="U163" s="249"/>
      <c r="V163" s="249"/>
    </row>
    <row r="164" spans="10:22" ht="36.75" customHeight="1">
      <c r="J164" s="395">
        <f>SUM(J163+1)</f>
        <v>111</v>
      </c>
      <c r="K164" s="207" t="s">
        <v>601</v>
      </c>
      <c r="L164" s="410">
        <v>1033</v>
      </c>
      <c r="M164" s="412">
        <v>0.5</v>
      </c>
      <c r="N164" s="395">
        <v>18</v>
      </c>
      <c r="O164" s="395">
        <v>6.7</v>
      </c>
      <c r="P164" s="413">
        <f>0.01*SQRT(2*9.81*O164*(1-(273-33)/(273+N164))+11.56)</f>
        <v>0.05882034503206117</v>
      </c>
      <c r="Q164" s="401">
        <f>0.97*L164*M164*(1+P164)*(N164+33)/1000000</f>
        <v>0.02705418863510218</v>
      </c>
      <c r="R164" s="401">
        <v>0.443</v>
      </c>
      <c r="S164" s="411">
        <f>Q164*R164*24*213*3.6</f>
        <v>220.56245442025397</v>
      </c>
      <c r="T164" s="375"/>
      <c r="U164" s="249"/>
      <c r="V164" s="249"/>
    </row>
    <row r="165" spans="10:22" ht="12.75">
      <c r="J165" s="395"/>
      <c r="K165" s="603" t="s">
        <v>602</v>
      </c>
      <c r="L165" s="603"/>
      <c r="M165" s="603"/>
      <c r="N165" s="603"/>
      <c r="O165" s="396"/>
      <c r="P165" s="398"/>
      <c r="Q165" s="400">
        <f>SUM(Q166)</f>
        <v>0.08444965079870935</v>
      </c>
      <c r="R165" s="401"/>
      <c r="S165" s="402">
        <f>SUM(S166:S166)</f>
        <v>688.4857094154119</v>
      </c>
      <c r="T165" s="371"/>
      <c r="U165" s="249"/>
      <c r="V165" s="249"/>
    </row>
    <row r="166" spans="10:22" ht="12.75">
      <c r="J166" s="395">
        <f>SUM(J164+1)</f>
        <v>112</v>
      </c>
      <c r="K166" s="409" t="s">
        <v>603</v>
      </c>
      <c r="L166" s="410">
        <v>3215</v>
      </c>
      <c r="M166" s="401">
        <v>0.5</v>
      </c>
      <c r="N166" s="410">
        <v>18</v>
      </c>
      <c r="O166" s="410">
        <v>7.8</v>
      </c>
      <c r="P166" s="422">
        <f>0.01*SQRT(2*9.81*O166*(1-(273-33)/(273+N166))+11.56)</f>
        <v>0.061952193075016516</v>
      </c>
      <c r="Q166" s="401">
        <f>0.97*L166*M166*(1+P166)*(N166+33)/1000000</f>
        <v>0.08444965079870935</v>
      </c>
      <c r="R166" s="401">
        <v>0.443</v>
      </c>
      <c r="S166" s="411">
        <f>Q166*R166*24*213*3.6</f>
        <v>688.4857094154119</v>
      </c>
      <c r="T166" s="375"/>
      <c r="U166" s="249"/>
      <c r="V166" s="249"/>
    </row>
    <row r="167" spans="10:22" ht="15.75" customHeight="1">
      <c r="J167" s="608" t="s">
        <v>198</v>
      </c>
      <c r="K167" s="608"/>
      <c r="L167" s="608"/>
      <c r="M167" s="608"/>
      <c r="N167" s="608"/>
      <c r="O167" s="357"/>
      <c r="P167" s="437"/>
      <c r="Q167" s="438">
        <f>SUM(Q168)</f>
        <v>0.01871983749127929</v>
      </c>
      <c r="R167" s="419"/>
      <c r="S167" s="439">
        <f>SUM(S168)</f>
        <v>152.6156766005434</v>
      </c>
      <c r="T167" s="325"/>
      <c r="U167" s="249"/>
      <c r="V167" s="249"/>
    </row>
    <row r="168" spans="10:22" ht="17.25" customHeight="1">
      <c r="J168" s="426"/>
      <c r="K168" s="595" t="s">
        <v>583</v>
      </c>
      <c r="L168" s="595"/>
      <c r="M168" s="595"/>
      <c r="N168" s="595"/>
      <c r="O168" s="361"/>
      <c r="P168" s="427"/>
      <c r="Q168" s="428">
        <f>SUM(Q169:Q170)</f>
        <v>0.01871983749127929</v>
      </c>
      <c r="R168" s="421"/>
      <c r="S168" s="429">
        <f>SUM(S169:S170)</f>
        <v>152.6156766005434</v>
      </c>
      <c r="T168" s="326"/>
      <c r="U168" s="249"/>
      <c r="V168" s="249"/>
    </row>
    <row r="169" spans="10:22" ht="18.75" customHeight="1">
      <c r="J169" s="395">
        <f>SUM(J166+1)</f>
        <v>113</v>
      </c>
      <c r="K169" s="207" t="s">
        <v>604</v>
      </c>
      <c r="L169" s="188">
        <v>297</v>
      </c>
      <c r="M169" s="421">
        <v>0.5</v>
      </c>
      <c r="N169" s="188">
        <v>18</v>
      </c>
      <c r="O169" s="188">
        <v>3</v>
      </c>
      <c r="P169" s="420">
        <f>0.01*SQRT(2*9.81*O169*(1-(273-33)/(273+N169))+11.56)</f>
        <v>0.046771433699527305</v>
      </c>
      <c r="Q169" s="433">
        <f>0.97*L169*M169*(1+P169)*(N169+33)/1000000</f>
        <v>0.007689891749529667</v>
      </c>
      <c r="R169" s="419">
        <v>0.443</v>
      </c>
      <c r="S169" s="434">
        <f>Q169*R169*24*213*3.6</f>
        <v>62.69274681931036</v>
      </c>
      <c r="T169" s="381"/>
      <c r="U169" s="249"/>
      <c r="V169" s="249"/>
    </row>
    <row r="170" spans="10:22" ht="33.75" customHeight="1">
      <c r="J170" s="395">
        <f>SUM(J169+1)</f>
        <v>114</v>
      </c>
      <c r="K170" s="207" t="s">
        <v>605</v>
      </c>
      <c r="L170" s="188">
        <v>426</v>
      </c>
      <c r="M170" s="421">
        <v>0.5</v>
      </c>
      <c r="N170" s="188">
        <v>18</v>
      </c>
      <c r="O170" s="188">
        <v>3</v>
      </c>
      <c r="P170" s="420">
        <f>0.01*SQRT(2*9.81*O170*(1-(273-33)/(273+N170))+11.56)</f>
        <v>0.046771433699527305</v>
      </c>
      <c r="Q170" s="433">
        <f>0.97*L170*M170*(1+P170)*(N170+33)/1000000</f>
        <v>0.011029945741749625</v>
      </c>
      <c r="R170" s="419">
        <v>0.443</v>
      </c>
      <c r="S170" s="434">
        <f>Q170*R170*24*213*3.6</f>
        <v>89.92292978123305</v>
      </c>
      <c r="T170" s="381"/>
      <c r="U170" s="249"/>
      <c r="V170" s="249"/>
    </row>
    <row r="171" spans="10:22" ht="20.25" customHeight="1">
      <c r="J171" s="395"/>
      <c r="K171" s="609" t="s">
        <v>606</v>
      </c>
      <c r="L171" s="609"/>
      <c r="M171" s="609"/>
      <c r="N171" s="609"/>
      <c r="O171" s="395"/>
      <c r="P171" s="413"/>
      <c r="Q171" s="424">
        <f>SUM(Q172)</f>
        <v>0.16854374101468284</v>
      </c>
      <c r="R171" s="412"/>
      <c r="S171" s="425">
        <f>SUM(S172)</f>
        <v>1374.0726693661452</v>
      </c>
      <c r="T171" s="380"/>
      <c r="U171" s="249"/>
      <c r="V171" s="249"/>
    </row>
    <row r="172" spans="10:22" ht="16.5" customHeight="1">
      <c r="J172" s="395"/>
      <c r="K172" s="603" t="s">
        <v>354</v>
      </c>
      <c r="L172" s="603"/>
      <c r="M172" s="603"/>
      <c r="N172" s="603"/>
      <c r="O172" s="410"/>
      <c r="P172" s="422"/>
      <c r="Q172" s="400">
        <f>SUM(Q173:Q176)</f>
        <v>0.16854374101468284</v>
      </c>
      <c r="R172" s="401"/>
      <c r="S172" s="402">
        <f>SUM(S173:S176)</f>
        <v>1374.0726693661452</v>
      </c>
      <c r="T172" s="371"/>
      <c r="U172" s="249"/>
      <c r="V172" s="249"/>
    </row>
    <row r="173" spans="10:22" ht="38.25">
      <c r="J173" s="395">
        <f>SUM(J170+1)</f>
        <v>115</v>
      </c>
      <c r="K173" s="409" t="s">
        <v>607</v>
      </c>
      <c r="L173" s="410">
        <v>428</v>
      </c>
      <c r="M173" s="401">
        <v>0.5</v>
      </c>
      <c r="N173" s="410">
        <v>18</v>
      </c>
      <c r="O173" s="410">
        <v>6</v>
      </c>
      <c r="P173" s="422">
        <f>0.01*SQRT(2*9.81*O173*(1-(273-33)/(273+N173))+11.56)</f>
        <v>0.0567374128826699</v>
      </c>
      <c r="Q173" s="401">
        <f>0.97*L173*M173*(1+P173)*(N173+33)/1000000</f>
        <v>0.011187235160475414</v>
      </c>
      <c r="R173" s="401">
        <v>0.443</v>
      </c>
      <c r="S173" s="411">
        <f>Q173*R173*24*213*3.6</f>
        <v>91.20525026463069</v>
      </c>
      <c r="T173" s="375"/>
      <c r="U173" s="249"/>
      <c r="V173" s="249"/>
    </row>
    <row r="174" spans="10:22" ht="25.5">
      <c r="J174" s="395">
        <f>SUM(J173+1)</f>
        <v>116</v>
      </c>
      <c r="K174" s="409" t="s">
        <v>608</v>
      </c>
      <c r="L174" s="410">
        <v>566</v>
      </c>
      <c r="M174" s="401">
        <v>0.5</v>
      </c>
      <c r="N174" s="410">
        <v>18</v>
      </c>
      <c r="O174" s="410">
        <v>6</v>
      </c>
      <c r="P174" s="422">
        <f>0.01*SQRT(2*9.81*O174*(1-(273-33)/(273+N174))+11.56)</f>
        <v>0.0567374128826699</v>
      </c>
      <c r="Q174" s="401">
        <f>0.97*L174*M174*(1+P174)*(N174+33)/1000000</f>
        <v>0.014794334347731504</v>
      </c>
      <c r="R174" s="401">
        <v>0.443</v>
      </c>
      <c r="S174" s="411">
        <f>Q174*R174*24*213*3.6</f>
        <v>120.61255058360038</v>
      </c>
      <c r="T174" s="375"/>
      <c r="U174" s="249"/>
      <c r="V174" s="249"/>
    </row>
    <row r="175" spans="10:22" ht="25.5">
      <c r="J175" s="395">
        <f>SUM(J174+1)</f>
        <v>117</v>
      </c>
      <c r="K175" s="409" t="s">
        <v>609</v>
      </c>
      <c r="L175" s="410">
        <v>5055</v>
      </c>
      <c r="M175" s="401">
        <v>0.5</v>
      </c>
      <c r="N175" s="410">
        <v>18</v>
      </c>
      <c r="O175" s="410">
        <v>7</v>
      </c>
      <c r="P175" s="422">
        <f>0.01*SQRT(2*9.81*O175*(1-(273-33)/(273+N175))+11.56)</f>
        <v>0.05969078396806035</v>
      </c>
      <c r="Q175" s="401">
        <f>0.97*L175*M175*(1+P175)*(N175+33)/1000000</f>
        <v>0.13249888754202957</v>
      </c>
      <c r="R175" s="401">
        <v>0.443</v>
      </c>
      <c r="S175" s="411">
        <f>Q175*R175*24*213*3.6</f>
        <v>1080.212762555571</v>
      </c>
      <c r="T175" s="375"/>
      <c r="U175" s="249"/>
      <c r="V175" s="249"/>
    </row>
    <row r="176" spans="10:22" ht="25.5">
      <c r="J176" s="395">
        <f>SUM(J175+1)</f>
        <v>118</v>
      </c>
      <c r="K176" s="409" t="s">
        <v>610</v>
      </c>
      <c r="L176" s="410">
        <v>385</v>
      </c>
      <c r="M176" s="401">
        <v>0.5</v>
      </c>
      <c r="N176" s="410">
        <v>18</v>
      </c>
      <c r="O176" s="410">
        <v>6</v>
      </c>
      <c r="P176" s="422">
        <f>0.01*SQRT(2*9.81*O176*(1-(273-33)/(273+N176))+11.56)</f>
        <v>0.0567374128826699</v>
      </c>
      <c r="Q176" s="401">
        <f>0.97*L176*M176*(1+P176)*(N176+33)/1000000</f>
        <v>0.010063283964446341</v>
      </c>
      <c r="R176" s="401">
        <v>0.443</v>
      </c>
      <c r="S176" s="411">
        <f>Q176*R176*24*213*3.6</f>
        <v>82.04210596234302</v>
      </c>
      <c r="T176" s="375"/>
      <c r="U176" s="249"/>
      <c r="V176" s="249"/>
    </row>
    <row r="177" spans="10:22" ht="12.75">
      <c r="J177" s="608" t="s">
        <v>611</v>
      </c>
      <c r="K177" s="608"/>
      <c r="L177" s="608"/>
      <c r="M177" s="608"/>
      <c r="N177" s="608"/>
      <c r="O177" s="357"/>
      <c r="P177" s="437"/>
      <c r="Q177" s="438">
        <f>SUM(Q178)</f>
        <v>0.011590917994229784</v>
      </c>
      <c r="R177" s="433"/>
      <c r="S177" s="439">
        <f>SUM(S178)</f>
        <v>72.52539389067927</v>
      </c>
      <c r="T177" s="325"/>
      <c r="U177" s="249"/>
      <c r="V177" s="249"/>
    </row>
    <row r="178" spans="10:22" ht="12.75">
      <c r="J178" s="426"/>
      <c r="K178" s="595" t="s">
        <v>583</v>
      </c>
      <c r="L178" s="595"/>
      <c r="M178" s="595"/>
      <c r="N178" s="595"/>
      <c r="O178" s="361"/>
      <c r="P178" s="427"/>
      <c r="Q178" s="428">
        <f>SUM(Q179)</f>
        <v>0.011590917994229784</v>
      </c>
      <c r="R178" s="421"/>
      <c r="S178" s="429">
        <f>SUM(S179)</f>
        <v>72.52539389067927</v>
      </c>
      <c r="T178" s="326"/>
      <c r="U178" s="249"/>
      <c r="V178" s="249"/>
    </row>
    <row r="179" spans="10:22" ht="36.75" customHeight="1">
      <c r="J179" s="395">
        <f>SUM(J176+1)</f>
        <v>119</v>
      </c>
      <c r="K179" s="207" t="s">
        <v>612</v>
      </c>
      <c r="L179" s="210">
        <v>326</v>
      </c>
      <c r="M179" s="419">
        <v>0.8140000000000001</v>
      </c>
      <c r="N179" s="210">
        <v>10</v>
      </c>
      <c r="O179" s="210">
        <v>3.6</v>
      </c>
      <c r="P179" s="420">
        <f>0.01*SQRT(2*9.81*O179*(1-(273-33)/(273+N179))+11.56)</f>
        <v>0.04721447942250141</v>
      </c>
      <c r="Q179" s="421">
        <f>0.97*L179*M179*(1+P179)*(N179+33)/1000000</f>
        <v>0.011590917994229784</v>
      </c>
      <c r="R179" s="419">
        <v>0.34</v>
      </c>
      <c r="S179" s="230">
        <f>Q179*R179*24*213*3.6</f>
        <v>72.52539389067927</v>
      </c>
      <c r="T179" s="379"/>
      <c r="U179" s="249"/>
      <c r="V179" s="249"/>
    </row>
    <row r="180" spans="10:22" ht="12.75">
      <c r="J180" s="608" t="s">
        <v>22</v>
      </c>
      <c r="K180" s="608"/>
      <c r="L180" s="608"/>
      <c r="M180" s="608"/>
      <c r="N180" s="608"/>
      <c r="O180" s="357"/>
      <c r="P180" s="437"/>
      <c r="Q180" s="438">
        <f>SUM(Q181+Q183)</f>
        <v>0.033790046061507796</v>
      </c>
      <c r="R180" s="433"/>
      <c r="S180" s="439">
        <f>SUM(S181+S183)</f>
        <v>263.0091594785938</v>
      </c>
      <c r="T180" s="325"/>
      <c r="U180" s="249"/>
      <c r="V180" s="249"/>
    </row>
    <row r="181" spans="10:22" ht="12.75">
      <c r="J181" s="426"/>
      <c r="K181" s="595" t="s">
        <v>564</v>
      </c>
      <c r="L181" s="595"/>
      <c r="M181" s="595"/>
      <c r="N181" s="595"/>
      <c r="O181" s="361"/>
      <c r="P181" s="427"/>
      <c r="Q181" s="428">
        <f>SUM(Q182)</f>
        <v>0.027212377874598258</v>
      </c>
      <c r="R181" s="421"/>
      <c r="S181" s="429">
        <f>SUM(S182)</f>
        <v>221.85211079830037</v>
      </c>
      <c r="T181" s="326"/>
      <c r="U181" s="249"/>
      <c r="V181" s="249"/>
    </row>
    <row r="182" spans="10:22" ht="25.5">
      <c r="J182" s="395">
        <f>SUM(J179+1)</f>
        <v>120</v>
      </c>
      <c r="K182" s="207" t="s">
        <v>613</v>
      </c>
      <c r="L182" s="188">
        <v>1051</v>
      </c>
      <c r="M182" s="421">
        <v>0.5</v>
      </c>
      <c r="N182" s="210">
        <v>18</v>
      </c>
      <c r="O182" s="210">
        <v>3</v>
      </c>
      <c r="P182" s="420">
        <f>0.01*SQRT(2*9.81*O182*(1-(273-33)/(273+N182))+11.56)</f>
        <v>0.046771433699527305</v>
      </c>
      <c r="Q182" s="421">
        <f>0.97*L182*M182*(1+P182)*(N182+33)/1000000</f>
        <v>0.027212377874598258</v>
      </c>
      <c r="R182" s="419">
        <v>0.443</v>
      </c>
      <c r="S182" s="230">
        <f>Q182*R182*24*213*3.6</f>
        <v>221.85211079830037</v>
      </c>
      <c r="T182" s="379"/>
      <c r="U182" s="249"/>
      <c r="V182" s="249"/>
    </row>
    <row r="183" spans="10:22" ht="12.75">
      <c r="J183" s="608" t="s">
        <v>583</v>
      </c>
      <c r="K183" s="608"/>
      <c r="L183" s="608"/>
      <c r="M183" s="608"/>
      <c r="N183" s="608"/>
      <c r="O183" s="361"/>
      <c r="P183" s="427"/>
      <c r="Q183" s="365">
        <f>SUM(Q184)</f>
        <v>0.006577668186909541</v>
      </c>
      <c r="R183" s="419"/>
      <c r="S183" s="366">
        <f>SUM(S184)</f>
        <v>41.15704868029344</v>
      </c>
      <c r="T183" s="304"/>
      <c r="U183" s="249"/>
      <c r="V183" s="249"/>
    </row>
    <row r="184" spans="10:22" ht="33.75" customHeight="1">
      <c r="J184" s="440">
        <f>SUM(J182+1)</f>
        <v>121</v>
      </c>
      <c r="K184" s="207" t="s">
        <v>614</v>
      </c>
      <c r="L184" s="210">
        <v>185</v>
      </c>
      <c r="M184" s="421">
        <v>0.8140000000000001</v>
      </c>
      <c r="N184" s="210">
        <v>10</v>
      </c>
      <c r="O184" s="210">
        <v>3.6</v>
      </c>
      <c r="P184" s="420">
        <f>0.01*SQRT(2*9.81*O184*(1-(273-33)/(273+N184))+11.56)</f>
        <v>0.04721447942250141</v>
      </c>
      <c r="Q184" s="421">
        <f>0.97*L184*M184*(1+P184)*(N184+33)/1000000</f>
        <v>0.006577668186909541</v>
      </c>
      <c r="R184" s="419">
        <v>0.34</v>
      </c>
      <c r="S184" s="230">
        <f>Q184*R184*24*213*3.6</f>
        <v>41.15704868029344</v>
      </c>
      <c r="T184" s="379"/>
      <c r="U184" s="249"/>
      <c r="V184" s="249"/>
    </row>
    <row r="185" spans="10:22" ht="12.75">
      <c r="J185" s="395"/>
      <c r="K185" s="604" t="s">
        <v>28</v>
      </c>
      <c r="L185" s="604"/>
      <c r="M185" s="604"/>
      <c r="N185" s="604"/>
      <c r="O185" s="403"/>
      <c r="P185" s="404"/>
      <c r="Q185" s="405">
        <f>SUM(Q186+Q188+Q190+Q192)</f>
        <v>0.11221245053724602</v>
      </c>
      <c r="R185" s="405"/>
      <c r="S185" s="406">
        <f>SUM(S186+S188+S190+S192)</f>
        <v>894.8052403920758</v>
      </c>
      <c r="T185" s="370"/>
      <c r="U185" s="249"/>
      <c r="V185" s="249"/>
    </row>
    <row r="186" spans="10:22" ht="12.75">
      <c r="J186" s="395"/>
      <c r="K186" s="603" t="s">
        <v>602</v>
      </c>
      <c r="L186" s="603"/>
      <c r="M186" s="603"/>
      <c r="N186" s="603"/>
      <c r="O186" s="396"/>
      <c r="P186" s="398"/>
      <c r="Q186" s="400">
        <f>SUM(Q187)</f>
        <v>0.02880139880688753</v>
      </c>
      <c r="R186" s="401"/>
      <c r="S186" s="402">
        <f>SUM(S187:S187)</f>
        <v>270.31933028668544</v>
      </c>
      <c r="T186" s="371"/>
      <c r="U186" s="249"/>
      <c r="V186" s="249"/>
    </row>
    <row r="187" spans="10:22" ht="12.75">
      <c r="J187" s="440">
        <f>SUM(J184+1)</f>
        <v>122</v>
      </c>
      <c r="K187" s="409" t="s">
        <v>615</v>
      </c>
      <c r="L187" s="410">
        <v>1527</v>
      </c>
      <c r="M187" s="401">
        <v>0.315</v>
      </c>
      <c r="N187" s="410">
        <v>25</v>
      </c>
      <c r="O187" s="410">
        <v>7.8</v>
      </c>
      <c r="P187" s="422">
        <f>0.01*SQRT(2*9.81*O187*(1-(273-33)/(273+N187))+11.56)</f>
        <v>0.06430049004583269</v>
      </c>
      <c r="Q187" s="401">
        <f>0.97*L187*M187*(1+P187)*(N187+33)/1000000</f>
        <v>0.02880139880688753</v>
      </c>
      <c r="R187" s="401">
        <v>0.51</v>
      </c>
      <c r="S187" s="411">
        <f>Q187*R187*24*213*3.6</f>
        <v>270.31933028668544</v>
      </c>
      <c r="T187" s="375"/>
      <c r="U187" s="249"/>
      <c r="V187" s="249"/>
    </row>
    <row r="188" spans="10:22" ht="12.75">
      <c r="J188" s="395"/>
      <c r="K188" s="603" t="s">
        <v>598</v>
      </c>
      <c r="L188" s="603"/>
      <c r="M188" s="603"/>
      <c r="N188" s="603"/>
      <c r="O188" s="410"/>
      <c r="P188" s="422"/>
      <c r="Q188" s="400">
        <f>SUM(Q189)</f>
        <v>0.0089307631409195</v>
      </c>
      <c r="R188" s="401"/>
      <c r="S188" s="402">
        <f>SUM(S189)</f>
        <v>72.80909676409159</v>
      </c>
      <c r="T188" s="371"/>
      <c r="U188" s="249"/>
      <c r="V188" s="249"/>
    </row>
    <row r="189" spans="10:22" ht="25.5">
      <c r="J189" s="440">
        <f>SUM(J187+1)</f>
        <v>123</v>
      </c>
      <c r="K189" s="409" t="s">
        <v>616</v>
      </c>
      <c r="L189" s="396">
        <v>341</v>
      </c>
      <c r="M189" s="397">
        <v>0.5</v>
      </c>
      <c r="N189" s="396">
        <v>18</v>
      </c>
      <c r="O189" s="395">
        <v>6.7</v>
      </c>
      <c r="P189" s="413">
        <f>0.01*SQRT(2*9.81*O189*(1-(273-33)/(273+N189))+11.56)</f>
        <v>0.05882034503206117</v>
      </c>
      <c r="Q189" s="401">
        <f>0.97*L189*M189*(1+P189)*(N189+33)/1000000</f>
        <v>0.0089307631409195</v>
      </c>
      <c r="R189" s="401">
        <v>0.443</v>
      </c>
      <c r="S189" s="411">
        <f>Q189*R189*24*213*3.6</f>
        <v>72.80909676409159</v>
      </c>
      <c r="T189" s="375"/>
      <c r="U189" s="249"/>
      <c r="V189" s="249"/>
    </row>
    <row r="190" spans="10:22" ht="15.75" customHeight="1">
      <c r="J190" s="426"/>
      <c r="K190" s="595" t="s">
        <v>564</v>
      </c>
      <c r="L190" s="595"/>
      <c r="M190" s="595"/>
      <c r="N190" s="595"/>
      <c r="O190" s="361"/>
      <c r="P190" s="427"/>
      <c r="Q190" s="428">
        <f>SUM(Q191:Q191)</f>
        <v>0.02929656084824037</v>
      </c>
      <c r="R190" s="421"/>
      <c r="S190" s="429">
        <f>SUM(S191:S191)</f>
        <v>183.31115932479466</v>
      </c>
      <c r="T190" s="326"/>
      <c r="U190" s="249"/>
      <c r="V190" s="249"/>
    </row>
    <row r="191" spans="10:22" ht="30" customHeight="1">
      <c r="J191" s="440">
        <f>SUM(J189+1)</f>
        <v>124</v>
      </c>
      <c r="K191" s="207" t="s">
        <v>617</v>
      </c>
      <c r="L191" s="210">
        <v>823</v>
      </c>
      <c r="M191" s="419">
        <v>0.8140000000000001</v>
      </c>
      <c r="N191" s="210">
        <v>10</v>
      </c>
      <c r="O191" s="210">
        <v>4</v>
      </c>
      <c r="P191" s="420">
        <f>0.01*SQRT(2*9.81*O191*(1-(273-33)/(273+N191))+11.56)</f>
        <v>0.04846083260551543</v>
      </c>
      <c r="Q191" s="421">
        <f>0.97*L191*M191*(1+P191)*(N191+33)/1000000</f>
        <v>0.02929656084824037</v>
      </c>
      <c r="R191" s="419">
        <v>0.34</v>
      </c>
      <c r="S191" s="230">
        <f>Q191*R191*24*213*3.6</f>
        <v>183.31115932479466</v>
      </c>
      <c r="T191" s="379"/>
      <c r="U191" s="249"/>
      <c r="V191" s="249"/>
    </row>
    <row r="192" spans="10:22" ht="12.75">
      <c r="J192" s="426"/>
      <c r="K192" s="595" t="s">
        <v>581</v>
      </c>
      <c r="L192" s="595"/>
      <c r="M192" s="595"/>
      <c r="N192" s="595"/>
      <c r="O192" s="361"/>
      <c r="P192" s="427"/>
      <c r="Q192" s="428">
        <f>SUM(Q193:Q194)</f>
        <v>0.04518372774119862</v>
      </c>
      <c r="R192" s="421"/>
      <c r="S192" s="429">
        <f>SUM(S193:S194)</f>
        <v>368.36565401650415</v>
      </c>
      <c r="T192" s="326"/>
      <c r="U192" s="249"/>
      <c r="V192" s="249"/>
    </row>
    <row r="193" spans="10:22" ht="25.5">
      <c r="J193" s="440">
        <f>SUM(J191+1)</f>
        <v>125</v>
      </c>
      <c r="K193" s="207" t="s">
        <v>618</v>
      </c>
      <c r="L193" s="210">
        <v>1494</v>
      </c>
      <c r="M193" s="419">
        <v>0.5</v>
      </c>
      <c r="N193" s="210">
        <v>18</v>
      </c>
      <c r="O193" s="210">
        <v>6.9</v>
      </c>
      <c r="P193" s="420">
        <f>0.01*SQRT(2*9.81*O193*(1-(273-33)/(273+N193))+11.56)</f>
        <v>0.059402054877852</v>
      </c>
      <c r="Q193" s="421">
        <f>0.97*L193*M193*(1+P193)*(N193+33)/1000000</f>
        <v>0.03914923888214108</v>
      </c>
      <c r="R193" s="421">
        <v>0.443</v>
      </c>
      <c r="S193" s="434">
        <f>Q193*R193*24*213*3.6</f>
        <v>319.1687739371477</v>
      </c>
      <c r="T193" s="381"/>
      <c r="U193" s="249"/>
      <c r="V193" s="249"/>
    </row>
    <row r="194" spans="10:22" ht="32.25" customHeight="1">
      <c r="J194" s="440">
        <f>SUM(J193+1)</f>
        <v>126</v>
      </c>
      <c r="K194" s="207" t="s">
        <v>619</v>
      </c>
      <c r="L194" s="210">
        <v>231</v>
      </c>
      <c r="M194" s="419">
        <v>0.5</v>
      </c>
      <c r="N194" s="210">
        <v>18</v>
      </c>
      <c r="O194" s="210">
        <v>5.8</v>
      </c>
      <c r="P194" s="420">
        <f>0.01*SQRT(2*9.81*O194*(1-(273-33)/(273+N194))+11.56)</f>
        <v>0.05612809355926797</v>
      </c>
      <c r="Q194" s="421">
        <f>0.97*L194*M194*(1+P194)*(N194+33)/1000000</f>
        <v>0.006034488859057543</v>
      </c>
      <c r="R194" s="421">
        <v>0.443</v>
      </c>
      <c r="S194" s="434">
        <f>Q194*R194*24*213*3.6</f>
        <v>49.19688007935645</v>
      </c>
      <c r="T194" s="381"/>
      <c r="U194" s="137"/>
      <c r="V194" s="249"/>
    </row>
    <row r="195" spans="10:22" ht="12.75">
      <c r="J195" s="395"/>
      <c r="K195" s="604" t="s">
        <v>17</v>
      </c>
      <c r="L195" s="604"/>
      <c r="M195" s="604"/>
      <c r="N195" s="604"/>
      <c r="O195" s="403"/>
      <c r="P195" s="404"/>
      <c r="Q195" s="405">
        <f>SUM(Q196+Q202+Q210+Q213+Q218+Q222+Q226+Q232+Q234+Q237)</f>
        <v>0.5717624554037362</v>
      </c>
      <c r="R195" s="412"/>
      <c r="S195" s="406">
        <f>SUM(S196+S202+S210+S213+S218+S222+S226+S232+S234+S237)</f>
        <v>4497.724480246332</v>
      </c>
      <c r="T195" s="370"/>
      <c r="U195" s="249"/>
      <c r="V195" s="249"/>
    </row>
    <row r="196" spans="10:22" ht="12.75">
      <c r="J196" s="395"/>
      <c r="K196" s="603" t="s">
        <v>415</v>
      </c>
      <c r="L196" s="603"/>
      <c r="M196" s="603"/>
      <c r="N196" s="603"/>
      <c r="O196" s="396"/>
      <c r="P196" s="398"/>
      <c r="Q196" s="424">
        <f>SUM(Q197:Q201)</f>
        <v>0.03763837212814958</v>
      </c>
      <c r="R196" s="412"/>
      <c r="S196" s="425">
        <f>SUM(S197:S201)</f>
        <v>286.5504031750362</v>
      </c>
      <c r="T196" s="380"/>
      <c r="U196" s="249"/>
      <c r="V196" s="249"/>
    </row>
    <row r="197" spans="10:22" ht="18.75" customHeight="1">
      <c r="J197" s="440">
        <f>SUM(J194+1)</f>
        <v>127</v>
      </c>
      <c r="K197" s="409" t="s">
        <v>620</v>
      </c>
      <c r="L197" s="410">
        <v>133</v>
      </c>
      <c r="M197" s="401">
        <v>0.442</v>
      </c>
      <c r="N197" s="410">
        <v>15</v>
      </c>
      <c r="O197" s="410">
        <v>15</v>
      </c>
      <c r="P197" s="422">
        <f>0.01*SQRT(2*9.81*O197*(1-(273-33)/(273+N197))+11.56)</f>
        <v>0.07785242449660768</v>
      </c>
      <c r="Q197" s="401">
        <f>0.97*L197*M197*(1+P197)*(N197+33)/1000000</f>
        <v>0.0029501641750878647</v>
      </c>
      <c r="R197" s="401">
        <v>0.40800000000000003</v>
      </c>
      <c r="S197" s="411">
        <f>Q197*R197*24*213*3.6</f>
        <v>22.151324229566615</v>
      </c>
      <c r="T197" s="375"/>
      <c r="U197" s="249"/>
      <c r="V197" s="249"/>
    </row>
    <row r="198" spans="10:22" ht="40.5" customHeight="1">
      <c r="J198" s="440">
        <f>SUM(J197+1)</f>
        <v>128</v>
      </c>
      <c r="K198" s="409" t="s">
        <v>621</v>
      </c>
      <c r="L198" s="410">
        <v>788</v>
      </c>
      <c r="M198" s="401">
        <v>0.442</v>
      </c>
      <c r="N198" s="410">
        <v>16</v>
      </c>
      <c r="O198" s="410">
        <v>15</v>
      </c>
      <c r="P198" s="422">
        <f>0.01*SQRT(2*9.81*O198*(1-(273-33)/(273+N198))+11.56)</f>
        <v>0.07839554573887156</v>
      </c>
      <c r="Q198" s="401">
        <f>0.97*L198*M198*(1+P198)*(N198+33)/1000000</f>
        <v>0.017852308638086598</v>
      </c>
      <c r="R198" s="401">
        <v>0.42</v>
      </c>
      <c r="S198" s="411">
        <f>Q198*R198*24*213*3.6</f>
        <v>137.98663465794283</v>
      </c>
      <c r="T198" s="375"/>
      <c r="U198" s="249"/>
      <c r="V198" s="249"/>
    </row>
    <row r="199" spans="10:22" ht="12.75">
      <c r="J199" s="440">
        <f>SUM(J198+1)</f>
        <v>129</v>
      </c>
      <c r="K199" s="409" t="s">
        <v>622</v>
      </c>
      <c r="L199" s="410">
        <v>88</v>
      </c>
      <c r="M199" s="401">
        <v>0.442</v>
      </c>
      <c r="N199" s="410">
        <v>15</v>
      </c>
      <c r="O199" s="410">
        <v>15</v>
      </c>
      <c r="P199" s="422">
        <f>0.01*SQRT(2*9.81*O199*(1-(273-33)/(273+N199))+11.56)</f>
        <v>0.07785242449660768</v>
      </c>
      <c r="Q199" s="401">
        <f>0.97*L199*M199*(1+P199)*(N199+33)/1000000</f>
        <v>0.0019519883263739257</v>
      </c>
      <c r="R199" s="401">
        <v>0.40800000000000003</v>
      </c>
      <c r="S199" s="411">
        <f>Q199*R199*24*213*3.6</f>
        <v>14.656515279713252</v>
      </c>
      <c r="T199" s="375"/>
      <c r="U199" s="249"/>
      <c r="V199" s="249"/>
    </row>
    <row r="200" spans="10:22" ht="19.5" customHeight="1">
      <c r="J200" s="440">
        <f>SUM(J199+1)</f>
        <v>130</v>
      </c>
      <c r="K200" s="409" t="s">
        <v>623</v>
      </c>
      <c r="L200" s="410">
        <v>558</v>
      </c>
      <c r="M200" s="401">
        <v>0.442</v>
      </c>
      <c r="N200" s="410">
        <v>15</v>
      </c>
      <c r="O200" s="410">
        <v>15</v>
      </c>
      <c r="P200" s="422">
        <f>0.01*SQRT(2*9.81*O200*(1-(273-33)/(273+N200))+11.56)</f>
        <v>0.07785242449660768</v>
      </c>
      <c r="Q200" s="401">
        <f>0.97*L200*M200*(1+P200)*(N200+33)/1000000</f>
        <v>0.012377380524052847</v>
      </c>
      <c r="R200" s="401">
        <v>0.40800000000000003</v>
      </c>
      <c r="S200" s="411">
        <f>Q200*R200*24*213*3.6</f>
        <v>92.93563097818173</v>
      </c>
      <c r="T200" s="375"/>
      <c r="U200" s="249"/>
      <c r="V200" s="249"/>
    </row>
    <row r="201" spans="10:22" ht="22.5" customHeight="1">
      <c r="J201" s="440">
        <f>SUM(J200+1)</f>
        <v>131</v>
      </c>
      <c r="K201" s="409" t="s">
        <v>624</v>
      </c>
      <c r="L201" s="410">
        <v>113</v>
      </c>
      <c r="M201" s="401">
        <v>0.442</v>
      </c>
      <c r="N201" s="410">
        <v>15</v>
      </c>
      <c r="O201" s="410">
        <v>15</v>
      </c>
      <c r="P201" s="422">
        <f>0.01*SQRT(2*9.81*O201*(1-(273-33)/(273+N201))+11.56)</f>
        <v>0.07785242449660768</v>
      </c>
      <c r="Q201" s="401">
        <f>0.97*L201*M201*(1+P201)*(N201+33)/1000000</f>
        <v>0.0025065304645483367</v>
      </c>
      <c r="R201" s="401">
        <v>0.40800000000000003</v>
      </c>
      <c r="S201" s="411">
        <f>Q201*R201*24*213*3.6</f>
        <v>18.820298029631786</v>
      </c>
      <c r="T201" s="375"/>
      <c r="U201" s="249"/>
      <c r="V201" s="249"/>
    </row>
    <row r="202" spans="10:22" ht="12.75">
      <c r="J202" s="395"/>
      <c r="K202" s="603" t="s">
        <v>602</v>
      </c>
      <c r="L202" s="603"/>
      <c r="M202" s="603"/>
      <c r="N202" s="603"/>
      <c r="O202" s="396"/>
      <c r="P202" s="398"/>
      <c r="Q202" s="400">
        <f>SUM(Q203:Q209)</f>
        <v>0.2130743317492191</v>
      </c>
      <c r="R202" s="401"/>
      <c r="S202" s="402">
        <f>SUM(S203:S209)</f>
        <v>1728.9057244857263</v>
      </c>
      <c r="T202" s="371"/>
      <c r="U202" s="249"/>
      <c r="V202" s="249"/>
    </row>
    <row r="203" spans="10:22" ht="30.75" customHeight="1">
      <c r="J203" s="440">
        <f>SUM(J201+1)</f>
        <v>132</v>
      </c>
      <c r="K203" s="409" t="s">
        <v>625</v>
      </c>
      <c r="L203" s="410">
        <v>2459</v>
      </c>
      <c r="M203" s="401">
        <v>0.442</v>
      </c>
      <c r="N203" s="410">
        <v>18</v>
      </c>
      <c r="O203" s="410">
        <v>15</v>
      </c>
      <c r="P203" s="422">
        <f aca="true" t="shared" si="27" ref="P203:P209">0.01*SQRT(2*9.81*O203*(1-(273-33)/(273+N203))+11.56)</f>
        <v>0.07945964416951787</v>
      </c>
      <c r="Q203" s="401">
        <f aca="true" t="shared" si="28" ref="Q203:Q209">0.97*L203*M203*(1+P203)*(N203+33)/1000000</f>
        <v>0.05804022925904196</v>
      </c>
      <c r="R203" s="401">
        <v>0.443</v>
      </c>
      <c r="S203" s="411">
        <f aca="true" t="shared" si="29" ref="S203:S209">Q203*R203*24*213*3.6</f>
        <v>473.17979456530054</v>
      </c>
      <c r="T203" s="375"/>
      <c r="U203" s="249"/>
      <c r="V203" s="249"/>
    </row>
    <row r="204" spans="10:22" ht="12.75">
      <c r="J204" s="395">
        <f aca="true" t="shared" si="30" ref="J204:J209">SUM(J203+1)</f>
        <v>133</v>
      </c>
      <c r="K204" s="409" t="s">
        <v>626</v>
      </c>
      <c r="L204" s="410">
        <v>1097</v>
      </c>
      <c r="M204" s="401">
        <v>0.5</v>
      </c>
      <c r="N204" s="410">
        <v>18</v>
      </c>
      <c r="O204" s="410">
        <v>15</v>
      </c>
      <c r="P204" s="422">
        <f t="shared" si="27"/>
        <v>0.07945964416951787</v>
      </c>
      <c r="Q204" s="401">
        <f t="shared" si="28"/>
        <v>0.02929037642549073</v>
      </c>
      <c r="R204" s="401">
        <v>0.443</v>
      </c>
      <c r="S204" s="411">
        <f t="shared" si="29"/>
        <v>238.7932383570808</v>
      </c>
      <c r="T204" s="375"/>
      <c r="U204" s="249"/>
      <c r="V204" s="249"/>
    </row>
    <row r="205" spans="10:22" ht="21" customHeight="1">
      <c r="J205" s="395">
        <f t="shared" si="30"/>
        <v>134</v>
      </c>
      <c r="K205" s="409" t="s">
        <v>627</v>
      </c>
      <c r="L205" s="410">
        <v>425</v>
      </c>
      <c r="M205" s="401">
        <v>0.5</v>
      </c>
      <c r="N205" s="410">
        <v>18</v>
      </c>
      <c r="O205" s="410">
        <v>15</v>
      </c>
      <c r="P205" s="422">
        <f t="shared" si="27"/>
        <v>0.07945964416951787</v>
      </c>
      <c r="Q205" s="401">
        <f t="shared" si="28"/>
        <v>0.011347684576876536</v>
      </c>
      <c r="R205" s="401">
        <v>0.443</v>
      </c>
      <c r="S205" s="411">
        <f t="shared" si="29"/>
        <v>92.51333300069221</v>
      </c>
      <c r="T205" s="375"/>
      <c r="U205" s="249"/>
      <c r="V205" s="249"/>
    </row>
    <row r="206" spans="10:22" ht="12.75">
      <c r="J206" s="395">
        <f t="shared" si="30"/>
        <v>135</v>
      </c>
      <c r="K206" s="409" t="s">
        <v>628</v>
      </c>
      <c r="L206" s="410">
        <v>1134</v>
      </c>
      <c r="M206" s="401">
        <v>0.5</v>
      </c>
      <c r="N206" s="410">
        <v>20</v>
      </c>
      <c r="O206" s="410">
        <v>15</v>
      </c>
      <c r="P206" s="422">
        <f t="shared" si="27"/>
        <v>0.08049543687912859</v>
      </c>
      <c r="Q206" s="401">
        <f t="shared" si="28"/>
        <v>0.03149586932244505</v>
      </c>
      <c r="R206" s="401">
        <v>0.464</v>
      </c>
      <c r="S206" s="411">
        <f t="shared" si="29"/>
        <v>268.94589899407686</v>
      </c>
      <c r="T206" s="375"/>
      <c r="U206" s="249"/>
      <c r="V206" s="249"/>
    </row>
    <row r="207" spans="10:22" ht="18.75" customHeight="1">
      <c r="J207" s="395">
        <f t="shared" si="30"/>
        <v>136</v>
      </c>
      <c r="K207" s="409" t="s">
        <v>629</v>
      </c>
      <c r="L207" s="410">
        <v>2065</v>
      </c>
      <c r="M207" s="401">
        <v>0.442</v>
      </c>
      <c r="N207" s="410">
        <v>15</v>
      </c>
      <c r="O207" s="410">
        <v>15</v>
      </c>
      <c r="P207" s="422">
        <f t="shared" si="27"/>
        <v>0.07785242449660768</v>
      </c>
      <c r="Q207" s="401">
        <f t="shared" si="28"/>
        <v>0.04580518061320632</v>
      </c>
      <c r="R207" s="401">
        <v>0.40800000000000003</v>
      </c>
      <c r="S207" s="411">
        <f t="shared" si="29"/>
        <v>343.92845514327115</v>
      </c>
      <c r="T207" s="375"/>
      <c r="U207" s="249"/>
      <c r="V207" s="249"/>
    </row>
    <row r="208" spans="10:22" ht="12.75">
      <c r="J208" s="395">
        <f t="shared" si="30"/>
        <v>137</v>
      </c>
      <c r="K208" s="409" t="s">
        <v>630</v>
      </c>
      <c r="L208" s="410">
        <v>850</v>
      </c>
      <c r="M208" s="401">
        <v>0.5</v>
      </c>
      <c r="N208" s="410">
        <v>20</v>
      </c>
      <c r="O208" s="410">
        <v>15</v>
      </c>
      <c r="P208" s="422">
        <f t="shared" si="27"/>
        <v>0.08049543687912859</v>
      </c>
      <c r="Q208" s="401">
        <f t="shared" si="28"/>
        <v>0.0236080149242313</v>
      </c>
      <c r="R208" s="401">
        <v>0.464</v>
      </c>
      <c r="S208" s="411">
        <f t="shared" si="29"/>
        <v>201.59084139767666</v>
      </c>
      <c r="T208" s="375"/>
      <c r="U208" s="249"/>
      <c r="V208" s="249"/>
    </row>
    <row r="209" spans="10:22" ht="27" customHeight="1">
      <c r="J209" s="395">
        <f t="shared" si="30"/>
        <v>138</v>
      </c>
      <c r="K209" s="409" t="s">
        <v>631</v>
      </c>
      <c r="L209" s="410">
        <v>520</v>
      </c>
      <c r="M209" s="401">
        <v>0.5</v>
      </c>
      <c r="N209" s="410">
        <v>18</v>
      </c>
      <c r="O209" s="410">
        <v>3.5</v>
      </c>
      <c r="P209" s="422">
        <f t="shared" si="27"/>
        <v>0.04857463170586912</v>
      </c>
      <c r="Q209" s="401">
        <f t="shared" si="28"/>
        <v>0.013486976627927229</v>
      </c>
      <c r="R209" s="401">
        <v>0.443</v>
      </c>
      <c r="S209" s="411">
        <f t="shared" si="29"/>
        <v>109.95416302762817</v>
      </c>
      <c r="T209" s="375"/>
      <c r="U209" s="249"/>
      <c r="V209" s="249"/>
    </row>
    <row r="210" spans="10:22" ht="12.75">
      <c r="J210" s="395"/>
      <c r="K210" s="603" t="s">
        <v>598</v>
      </c>
      <c r="L210" s="603"/>
      <c r="M210" s="603"/>
      <c r="N210" s="603"/>
      <c r="O210" s="396"/>
      <c r="P210" s="398"/>
      <c r="Q210" s="400">
        <f>SUM(Q211:Q212)</f>
        <v>0.009613062631820688</v>
      </c>
      <c r="R210" s="401"/>
      <c r="S210" s="402">
        <f>SUM(S211:S212)</f>
        <v>75.64232840117167</v>
      </c>
      <c r="T210" s="371"/>
      <c r="U210" s="249"/>
      <c r="V210" s="249"/>
    </row>
    <row r="211" spans="10:22" ht="12.75">
      <c r="J211" s="440">
        <f>SUM(J209+1)</f>
        <v>139</v>
      </c>
      <c r="K211" s="409" t="s">
        <v>632</v>
      </c>
      <c r="L211" s="396">
        <v>121</v>
      </c>
      <c r="M211" s="397">
        <v>0.5</v>
      </c>
      <c r="N211" s="396">
        <v>18</v>
      </c>
      <c r="O211" s="395">
        <v>6.25</v>
      </c>
      <c r="P211" s="413">
        <f>0.01*SQRT(2*9.81*O211*(1-(273-33)/(273+N211))+11.56)</f>
        <v>0.05748998119798206</v>
      </c>
      <c r="Q211" s="401">
        <f>0.97*L211*M211*(1+P211)*(N211+33)/1000000</f>
        <v>0.0031649987768767826</v>
      </c>
      <c r="R211" s="401">
        <v>0.443</v>
      </c>
      <c r="S211" s="411">
        <f>Q211*R211*24*213*3.6</f>
        <v>25.80302473234413</v>
      </c>
      <c r="T211" s="375"/>
      <c r="U211" s="249"/>
      <c r="V211" s="249"/>
    </row>
    <row r="212" spans="10:22" ht="17.25" customHeight="1">
      <c r="J212" s="395">
        <f>SUM(J211+1)</f>
        <v>140</v>
      </c>
      <c r="K212" s="409" t="s">
        <v>633</v>
      </c>
      <c r="L212" s="396">
        <v>313</v>
      </c>
      <c r="M212" s="397">
        <v>0.40700000000000003</v>
      </c>
      <c r="N212" s="396">
        <v>16</v>
      </c>
      <c r="O212" s="395">
        <v>9.2</v>
      </c>
      <c r="P212" s="413">
        <f>0.01*SQRT(2*9.81*O212*(1-(273-33)/(273+N212))+11.56)</f>
        <v>0.06493418547195749</v>
      </c>
      <c r="Q212" s="401">
        <f>0.97*L212*M212*(1+P212)*(N212+33)/1000000</f>
        <v>0.006448063854943905</v>
      </c>
      <c r="R212" s="401">
        <v>0.42</v>
      </c>
      <c r="S212" s="411">
        <f>Q212*R212*24*213*3.6</f>
        <v>49.83930366882754</v>
      </c>
      <c r="T212" s="375"/>
      <c r="U212" s="249"/>
      <c r="V212" s="249"/>
    </row>
    <row r="213" spans="10:22" ht="19.5" customHeight="1">
      <c r="J213" s="395"/>
      <c r="K213" s="603" t="s">
        <v>566</v>
      </c>
      <c r="L213" s="603"/>
      <c r="M213" s="603"/>
      <c r="N213" s="603"/>
      <c r="O213" s="396"/>
      <c r="P213" s="398"/>
      <c r="Q213" s="400">
        <f>SUM(Q214:Q217)</f>
        <v>0.06491294091868183</v>
      </c>
      <c r="R213" s="401"/>
      <c r="S213" s="402">
        <f>SUM(S214:S217)</f>
        <v>487.39918040039163</v>
      </c>
      <c r="T213" s="371"/>
      <c r="U213" s="249"/>
      <c r="V213" s="249"/>
    </row>
    <row r="214" spans="10:22" ht="31.5" customHeight="1">
      <c r="J214" s="395">
        <f>SUM(J212+1)</f>
        <v>141</v>
      </c>
      <c r="K214" s="409" t="s">
        <v>634</v>
      </c>
      <c r="L214" s="410">
        <v>666</v>
      </c>
      <c r="M214" s="401">
        <v>0.442</v>
      </c>
      <c r="N214" s="410">
        <v>15</v>
      </c>
      <c r="O214" s="395">
        <v>3</v>
      </c>
      <c r="P214" s="413">
        <f>0.01*SQRT(2*9.81*O214*(1-(273-33)/(273+N214))+11.56)</f>
        <v>0.04622769732530488</v>
      </c>
      <c r="Q214" s="401">
        <f>0.97*L214*M214*(1+P214)*(N214+33)/1000000</f>
        <v>0.014339555305225599</v>
      </c>
      <c r="R214" s="401">
        <v>0.40800000000000003</v>
      </c>
      <c r="S214" s="411">
        <f>Q214*R214*24*213*3.6</f>
        <v>107.66863131079613</v>
      </c>
      <c r="T214" s="375"/>
      <c r="U214" s="249"/>
      <c r="V214" s="249"/>
    </row>
    <row r="215" spans="10:22" ht="25.5">
      <c r="J215" s="395">
        <f>SUM(J214+1)</f>
        <v>142</v>
      </c>
      <c r="K215" s="409" t="s">
        <v>635</v>
      </c>
      <c r="L215" s="396">
        <v>878</v>
      </c>
      <c r="M215" s="397">
        <v>0.442</v>
      </c>
      <c r="N215" s="396">
        <v>15</v>
      </c>
      <c r="O215" s="410">
        <v>6</v>
      </c>
      <c r="P215" s="422">
        <f>0.01*SQRT(2*9.81*O215*(1-(273-33)/(273+N215))+11.56)</f>
        <v>0.05583905443325486</v>
      </c>
      <c r="Q215" s="401">
        <f>0.97*L215*M215*(1+P215)*(N215+33)/1000000</f>
        <v>0.019077764303116442</v>
      </c>
      <c r="R215" s="401">
        <v>0.40800000000000003</v>
      </c>
      <c r="S215" s="411">
        <f>Q215*R215*24*213*3.6</f>
        <v>143.24550010542993</v>
      </c>
      <c r="T215" s="375"/>
      <c r="U215" s="249"/>
      <c r="V215" s="249"/>
    </row>
    <row r="216" spans="10:22" ht="15.75" customHeight="1">
      <c r="J216" s="395">
        <f>SUM(J215+1)</f>
        <v>143</v>
      </c>
      <c r="K216" s="409" t="s">
        <v>636</v>
      </c>
      <c r="L216" s="396">
        <v>1195</v>
      </c>
      <c r="M216" s="397">
        <v>0.442</v>
      </c>
      <c r="N216" s="396">
        <v>15</v>
      </c>
      <c r="O216" s="410">
        <v>6</v>
      </c>
      <c r="P216" s="422">
        <f>0.01*SQRT(2*9.81*O216*(1-(273-33)/(273+N216))+11.56)</f>
        <v>0.05583905443325486</v>
      </c>
      <c r="Q216" s="401">
        <f>0.97*L216*M216*(1+P216)*(N216+33)/1000000</f>
        <v>0.02596574982030085</v>
      </c>
      <c r="R216" s="401">
        <v>0.40800000000000003</v>
      </c>
      <c r="S216" s="411">
        <f>Q216*R216*24*213*3.6</f>
        <v>194.96397793392794</v>
      </c>
      <c r="T216" s="375"/>
      <c r="U216" s="249"/>
      <c r="V216" s="249"/>
    </row>
    <row r="217" spans="10:22" ht="18.75" customHeight="1">
      <c r="J217" s="395">
        <f>SUM(J216+1)</f>
        <v>144</v>
      </c>
      <c r="K217" s="409" t="s">
        <v>637</v>
      </c>
      <c r="L217" s="396">
        <v>256</v>
      </c>
      <c r="M217" s="397">
        <v>0.442</v>
      </c>
      <c r="N217" s="396">
        <v>15</v>
      </c>
      <c r="O217" s="410">
        <v>4</v>
      </c>
      <c r="P217" s="422">
        <f>0.01*SQRT(2*9.81*O217*(1-(273-33)/(273+N217))+11.56)</f>
        <v>0.04963869458396343</v>
      </c>
      <c r="Q217" s="401">
        <f>0.97*L217*M217*(1+P217)*(N217+33)/1000000</f>
        <v>0.005529871490038929</v>
      </c>
      <c r="R217" s="401">
        <v>0.40800000000000003</v>
      </c>
      <c r="S217" s="411">
        <f>Q217*R217*24*213*3.6</f>
        <v>41.521071050237644</v>
      </c>
      <c r="T217" s="375"/>
      <c r="U217" s="249"/>
      <c r="V217" s="249"/>
    </row>
    <row r="218" spans="10:22" ht="12.75">
      <c r="J218" s="396"/>
      <c r="K218" s="603" t="s">
        <v>638</v>
      </c>
      <c r="L218" s="603"/>
      <c r="M218" s="603"/>
      <c r="N218" s="603"/>
      <c r="O218" s="410"/>
      <c r="P218" s="422"/>
      <c r="Q218" s="424">
        <f>SUM(Q219:Q221)</f>
        <v>0.10759761200668864</v>
      </c>
      <c r="R218" s="412"/>
      <c r="S218" s="425">
        <f>SUM(S219:S221)</f>
        <v>835.643094302941</v>
      </c>
      <c r="T218" s="380"/>
      <c r="U218" s="249"/>
      <c r="V218" s="249"/>
    </row>
    <row r="219" spans="10:22" ht="19.5" customHeight="1">
      <c r="J219" s="440">
        <f>SUM(J217+1)</f>
        <v>145</v>
      </c>
      <c r="K219" s="409" t="s">
        <v>639</v>
      </c>
      <c r="L219" s="410">
        <v>2653</v>
      </c>
      <c r="M219" s="401">
        <v>0.442</v>
      </c>
      <c r="N219" s="410">
        <v>15</v>
      </c>
      <c r="O219" s="410">
        <v>4</v>
      </c>
      <c r="P219" s="422">
        <f>0.01*SQRT(2*9.81*O219*(1-(273-33)/(273+N219))+11.56)</f>
        <v>0.04963869458396343</v>
      </c>
      <c r="Q219" s="401">
        <f>0.97*L219*M219*(1+P219)*(N219+33)/1000000</f>
        <v>0.05730761352763</v>
      </c>
      <c r="R219" s="401">
        <v>0.40800000000000003</v>
      </c>
      <c r="S219" s="411">
        <f>Q219*R219*24*213*3.6</f>
        <v>430.2945370948456</v>
      </c>
      <c r="T219" s="375"/>
      <c r="U219" s="249"/>
      <c r="V219" s="249"/>
    </row>
    <row r="220" spans="10:22" ht="21.75" customHeight="1">
      <c r="J220" s="440">
        <f>SUM(J219+1)</f>
        <v>146</v>
      </c>
      <c r="K220" s="409" t="s">
        <v>640</v>
      </c>
      <c r="L220" s="410">
        <v>1648</v>
      </c>
      <c r="M220" s="401">
        <v>0.5</v>
      </c>
      <c r="N220" s="410">
        <v>18</v>
      </c>
      <c r="O220" s="410">
        <v>6</v>
      </c>
      <c r="P220" s="422">
        <f>0.01*SQRT(2*9.81*O220*(1-(273-33)/(273+N220))+11.56)</f>
        <v>0.0567374128826699</v>
      </c>
      <c r="Q220" s="401">
        <f>0.97*L220*M220*(1+P220)*(N220+33)/1000000</f>
        <v>0.043076083047811874</v>
      </c>
      <c r="R220" s="401">
        <v>0.443</v>
      </c>
      <c r="S220" s="411">
        <f>Q220*R220*24*213*3.6</f>
        <v>351.18283279465265</v>
      </c>
      <c r="T220" s="375"/>
      <c r="U220" s="249"/>
      <c r="V220" s="249"/>
    </row>
    <row r="221" spans="10:22" ht="20.25" customHeight="1">
      <c r="J221" s="440">
        <f>SUM(J220+1)</f>
        <v>147</v>
      </c>
      <c r="K221" s="409" t="s">
        <v>641</v>
      </c>
      <c r="L221" s="410">
        <v>332</v>
      </c>
      <c r="M221" s="401">
        <v>0.442</v>
      </c>
      <c r="N221" s="410">
        <v>15</v>
      </c>
      <c r="O221" s="410">
        <v>6</v>
      </c>
      <c r="P221" s="422">
        <f>0.01*SQRT(2*9.81*O221*(1-(273-33)/(273+N221))+11.56)</f>
        <v>0.05583905443325486</v>
      </c>
      <c r="Q221" s="401">
        <f>0.97*L221*M221*(1+P221)*(N221+33)/1000000</f>
        <v>0.0072139154312467636</v>
      </c>
      <c r="R221" s="401">
        <v>0.40800000000000003</v>
      </c>
      <c r="S221" s="411">
        <f>Q221*R221*24*213*3.6</f>
        <v>54.16572441344275</v>
      </c>
      <c r="T221" s="375"/>
      <c r="U221" s="249"/>
      <c r="V221" s="249"/>
    </row>
    <row r="222" spans="10:22" ht="12.75">
      <c r="J222" s="395"/>
      <c r="K222" s="603" t="s">
        <v>354</v>
      </c>
      <c r="L222" s="603"/>
      <c r="M222" s="603"/>
      <c r="N222" s="603"/>
      <c r="O222" s="410"/>
      <c r="P222" s="422"/>
      <c r="Q222" s="400">
        <f>SUM(Q223:Q225)</f>
        <v>0.02187448474444279</v>
      </c>
      <c r="R222" s="401"/>
      <c r="S222" s="402">
        <f>SUM(S223:S225)</f>
        <v>164.2446912007633</v>
      </c>
      <c r="T222" s="371"/>
      <c r="U222" s="249"/>
      <c r="V222" s="249"/>
    </row>
    <row r="223" spans="9:22" ht="25.5">
      <c r="I223">
        <v>152</v>
      </c>
      <c r="J223" s="440">
        <f>SUM(J221+1)</f>
        <v>148</v>
      </c>
      <c r="K223" s="409" t="s">
        <v>642</v>
      </c>
      <c r="L223" s="410">
        <v>431</v>
      </c>
      <c r="M223" s="401">
        <v>0.442</v>
      </c>
      <c r="N223" s="410">
        <v>15</v>
      </c>
      <c r="O223" s="410">
        <v>6</v>
      </c>
      <c r="P223" s="422">
        <f>0.01*SQRT(2*9.81*O223*(1-(273-33)/(273+N223))+11.56)</f>
        <v>0.05583905443325486</v>
      </c>
      <c r="Q223" s="401">
        <f>0.97*L223*M223*(1+P223)*(N223+33)/1000000</f>
        <v>0.0093650528640583</v>
      </c>
      <c r="R223" s="401">
        <v>0.40800000000000003</v>
      </c>
      <c r="S223" s="411">
        <f>Q223*R223*24*213*3.6</f>
        <v>70.31755187407781</v>
      </c>
      <c r="T223" s="375"/>
      <c r="U223" s="249"/>
      <c r="V223" s="249"/>
    </row>
    <row r="224" spans="9:22" ht="25.5">
      <c r="I224">
        <v>153</v>
      </c>
      <c r="J224" s="440">
        <f>SUM(J223+1)</f>
        <v>149</v>
      </c>
      <c r="K224" s="409" t="s">
        <v>642</v>
      </c>
      <c r="L224" s="410">
        <v>103</v>
      </c>
      <c r="M224" s="401">
        <v>0.442</v>
      </c>
      <c r="N224" s="410">
        <v>15</v>
      </c>
      <c r="O224" s="410">
        <v>3</v>
      </c>
      <c r="P224" s="422">
        <f>0.01*SQRT(2*9.81*O224*(1-(273-33)/(273+N224))+11.56)</f>
        <v>0.04622769732530488</v>
      </c>
      <c r="Q224" s="401">
        <f>0.97*L224*M224*(1+P224)*(N224+33)/1000000</f>
        <v>0.0022176789736309856</v>
      </c>
      <c r="R224" s="401">
        <v>0.40800000000000003</v>
      </c>
      <c r="S224" s="411">
        <f>Q224*R224*24*213*3.6</f>
        <v>16.65145499251051</v>
      </c>
      <c r="T224" s="375"/>
      <c r="U224" s="249"/>
      <c r="V224" s="249"/>
    </row>
    <row r="225" spans="9:22" ht="19.5" customHeight="1">
      <c r="I225">
        <v>154</v>
      </c>
      <c r="J225" s="440">
        <f>SUM(J224+1)</f>
        <v>150</v>
      </c>
      <c r="K225" s="409" t="s">
        <v>643</v>
      </c>
      <c r="L225" s="410">
        <v>478</v>
      </c>
      <c r="M225" s="401">
        <v>0.442</v>
      </c>
      <c r="N225" s="410">
        <v>15</v>
      </c>
      <c r="O225" s="410">
        <v>3</v>
      </c>
      <c r="P225" s="422">
        <f>0.01*SQRT(2*9.81*O225*(1-(273-33)/(273+N225))+11.56)</f>
        <v>0.04622769732530488</v>
      </c>
      <c r="Q225" s="401">
        <f>0.97*L225*M225*(1+P225)*(N225+33)/1000000</f>
        <v>0.010291752906753507</v>
      </c>
      <c r="R225" s="401">
        <v>0.40800000000000003</v>
      </c>
      <c r="S225" s="411">
        <f>Q225*R225*24*213*3.6</f>
        <v>77.27568433417498</v>
      </c>
      <c r="T225" s="375"/>
      <c r="U225" s="249"/>
      <c r="V225" s="249"/>
    </row>
    <row r="226" spans="10:22" ht="12.75">
      <c r="J226" s="395"/>
      <c r="K226" s="603" t="s">
        <v>644</v>
      </c>
      <c r="L226" s="603"/>
      <c r="M226" s="603"/>
      <c r="N226" s="603"/>
      <c r="O226" s="410"/>
      <c r="P226" s="422"/>
      <c r="Q226" s="400">
        <f>SUM(Q227:Q231)</f>
        <v>0.05404089691578774</v>
      </c>
      <c r="R226" s="401"/>
      <c r="S226" s="402">
        <f>SUM(S227:S231)</f>
        <v>417.49807909309675</v>
      </c>
      <c r="T226" s="371"/>
      <c r="U226" s="249"/>
      <c r="V226" s="249"/>
    </row>
    <row r="227" spans="10:22" ht="26.25" customHeight="1">
      <c r="J227" s="440">
        <f>SUM(J225+1)</f>
        <v>151</v>
      </c>
      <c r="K227" s="409" t="s">
        <v>645</v>
      </c>
      <c r="L227" s="410">
        <v>485</v>
      </c>
      <c r="M227" s="401">
        <v>0.5</v>
      </c>
      <c r="N227" s="410">
        <v>18</v>
      </c>
      <c r="O227" s="410">
        <v>6</v>
      </c>
      <c r="P227" s="422">
        <f>0.01*SQRT(2*9.81*O227*(1-(273-33)/(273+N227))+11.56)</f>
        <v>0.0567374128826699</v>
      </c>
      <c r="Q227" s="401">
        <f>0.97*L227*M227*(1+P227)*(N227+33)/1000000</f>
        <v>0.012677123955211625</v>
      </c>
      <c r="R227" s="401">
        <v>0.443</v>
      </c>
      <c r="S227" s="411">
        <f>Q227*R227*24*213*3.6</f>
        <v>103.35174387463991</v>
      </c>
      <c r="T227" s="375"/>
      <c r="U227" s="249"/>
      <c r="V227" s="249"/>
    </row>
    <row r="228" spans="10:22" ht="24" customHeight="1">
      <c r="J228" s="440">
        <f>SUM(J227+1)</f>
        <v>152</v>
      </c>
      <c r="K228" s="409" t="s">
        <v>646</v>
      </c>
      <c r="L228" s="410">
        <v>342</v>
      </c>
      <c r="M228" s="401">
        <v>0.8140000000000001</v>
      </c>
      <c r="N228" s="410">
        <v>10</v>
      </c>
      <c r="O228" s="410">
        <v>4</v>
      </c>
      <c r="P228" s="422">
        <f>0.01*SQRT(2*9.81*O228*(1-(273-33)/(273+N228))+11.56)</f>
        <v>0.04846083260551543</v>
      </c>
      <c r="Q228" s="401">
        <f>0.97*L228*M228*(1+P228)*(N228+33)/1000000</f>
        <v>0.012174269514092596</v>
      </c>
      <c r="R228" s="401">
        <v>0.34</v>
      </c>
      <c r="S228" s="411">
        <f>Q228*R228*24*213*3.6</f>
        <v>76.17547568539463</v>
      </c>
      <c r="T228" s="375"/>
      <c r="U228" s="249"/>
      <c r="V228" s="249"/>
    </row>
    <row r="229" spans="10:22" ht="30" customHeight="1">
      <c r="J229" s="440">
        <f>SUM(J228+1)</f>
        <v>153</v>
      </c>
      <c r="K229" s="409" t="s">
        <v>647</v>
      </c>
      <c r="L229" s="410">
        <v>771</v>
      </c>
      <c r="M229" s="401">
        <v>0.5</v>
      </c>
      <c r="N229" s="410">
        <v>18</v>
      </c>
      <c r="O229" s="410">
        <v>3</v>
      </c>
      <c r="P229" s="422">
        <f>0.01*SQRT(2*9.81*O229*(1-(273-33)/(273+N229))+11.56)</f>
        <v>0.046771433699527305</v>
      </c>
      <c r="Q229" s="401">
        <f>0.97*L229*M229*(1+P229)*(N229+33)/1000000</f>
        <v>0.01996264827908207</v>
      </c>
      <c r="R229" s="401">
        <v>0.443</v>
      </c>
      <c r="S229" s="411">
        <f>Q229*R229*24*213*3.6</f>
        <v>162.74783770265418</v>
      </c>
      <c r="T229" s="375"/>
      <c r="U229" s="249"/>
      <c r="V229" s="249"/>
    </row>
    <row r="230" spans="10:22" ht="17.25" customHeight="1">
      <c r="J230" s="440">
        <f>SUM(J229+1)</f>
        <v>154</v>
      </c>
      <c r="K230" s="409" t="s">
        <v>648</v>
      </c>
      <c r="L230" s="410">
        <v>249</v>
      </c>
      <c r="M230" s="401">
        <v>0.5</v>
      </c>
      <c r="N230" s="410">
        <v>18</v>
      </c>
      <c r="O230" s="410">
        <v>6</v>
      </c>
      <c r="P230" s="422">
        <f>0.01*SQRT(2*9.81*O230*(1-(273-33)/(273+N230))+11.56)</f>
        <v>0.0567374128826699</v>
      </c>
      <c r="Q230" s="401">
        <f>0.97*L230*M230*(1+P230)*(N230+33)/1000000</f>
        <v>0.006508461577005557</v>
      </c>
      <c r="R230" s="401">
        <v>0.443</v>
      </c>
      <c r="S230" s="411">
        <f>Q230*R230*24*213*3.6</f>
        <v>53.06099840161926</v>
      </c>
      <c r="T230" s="375"/>
      <c r="U230" s="249"/>
      <c r="V230" s="249"/>
    </row>
    <row r="231" spans="10:22" ht="16.5" customHeight="1">
      <c r="J231" s="440">
        <f>SUM(J230+1)</f>
        <v>155</v>
      </c>
      <c r="K231" s="409" t="s">
        <v>649</v>
      </c>
      <c r="L231" s="410">
        <v>104</v>
      </c>
      <c r="M231" s="401">
        <v>0.5</v>
      </c>
      <c r="N231" s="410">
        <v>18</v>
      </c>
      <c r="O231" s="410">
        <v>6</v>
      </c>
      <c r="P231" s="422">
        <f>0.01*SQRT(2*9.81*O231*(1-(273-33)/(273+N231))+11.56)</f>
        <v>0.0567374128826699</v>
      </c>
      <c r="Q231" s="401">
        <f>0.97*L231*M231*(1+P231)*(N231+33)/1000000</f>
        <v>0.002718393590395895</v>
      </c>
      <c r="R231" s="401">
        <v>0.443</v>
      </c>
      <c r="S231" s="411">
        <f>Q231*R231*24*213*3.6</f>
        <v>22.162023428788768</v>
      </c>
      <c r="T231" s="375"/>
      <c r="U231" s="249"/>
      <c r="V231" s="249"/>
    </row>
    <row r="232" spans="10:22" ht="12.75">
      <c r="J232" s="441"/>
      <c r="K232" s="603" t="s">
        <v>650</v>
      </c>
      <c r="L232" s="603"/>
      <c r="M232" s="603"/>
      <c r="N232" s="603"/>
      <c r="O232" s="410"/>
      <c r="P232" s="422"/>
      <c r="Q232" s="400">
        <f>SUM(Q233)</f>
        <v>0.004893567476973425</v>
      </c>
      <c r="R232" s="401"/>
      <c r="S232" s="402">
        <f>SUM(S233)</f>
        <v>39.89538433956114</v>
      </c>
      <c r="T232" s="371"/>
      <c r="U232" s="249"/>
      <c r="V232" s="249"/>
    </row>
    <row r="233" spans="10:22" ht="16.5" customHeight="1">
      <c r="J233" s="395">
        <f>SUM(J231+1)</f>
        <v>156</v>
      </c>
      <c r="K233" s="409" t="s">
        <v>651</v>
      </c>
      <c r="L233" s="396">
        <v>189</v>
      </c>
      <c r="M233" s="397">
        <v>0.5</v>
      </c>
      <c r="N233" s="396">
        <v>18</v>
      </c>
      <c r="O233" s="410">
        <v>3</v>
      </c>
      <c r="P233" s="422">
        <f>0.01*SQRT(2*9.81*O233*(1-(273-33)/(273+N233))+11.56)</f>
        <v>0.046771433699527305</v>
      </c>
      <c r="Q233" s="401">
        <f>0.97*L233*M233*(1+P233)*(N233+33)/1000000</f>
        <v>0.004893567476973425</v>
      </c>
      <c r="R233" s="401">
        <v>0.443</v>
      </c>
      <c r="S233" s="411">
        <f>Q233*R233*24*213*3.6</f>
        <v>39.89538433956114</v>
      </c>
      <c r="T233" s="375"/>
      <c r="U233" s="249"/>
      <c r="V233" s="249"/>
    </row>
    <row r="234" spans="10:22" ht="12.75">
      <c r="J234" s="426"/>
      <c r="K234" s="595" t="s">
        <v>583</v>
      </c>
      <c r="L234" s="595"/>
      <c r="M234" s="595"/>
      <c r="N234" s="595"/>
      <c r="O234" s="361"/>
      <c r="P234" s="427"/>
      <c r="Q234" s="428">
        <f>SUM(Q235:Q236)</f>
        <v>0.016556203081972403</v>
      </c>
      <c r="R234" s="421"/>
      <c r="S234" s="429">
        <f>SUM(S235:S236)</f>
        <v>123.11478725408028</v>
      </c>
      <c r="T234" s="326"/>
      <c r="U234" s="137"/>
      <c r="V234" s="249"/>
    </row>
    <row r="235" spans="10:22" ht="30" customHeight="1">
      <c r="J235" s="440">
        <f>SUM(J233+1)</f>
        <v>157</v>
      </c>
      <c r="K235" s="207" t="s">
        <v>652</v>
      </c>
      <c r="L235" s="210">
        <v>394</v>
      </c>
      <c r="M235" s="419">
        <v>0.5</v>
      </c>
      <c r="N235" s="210">
        <v>18</v>
      </c>
      <c r="O235" s="210">
        <v>6</v>
      </c>
      <c r="P235" s="420">
        <f>0.01*SQRT(2*9.81*O235*(1-(273-33)/(273+N235))+11.56)</f>
        <v>0.0567374128826699</v>
      </c>
      <c r="Q235" s="433">
        <f>0.97*L235*M235*(1+P235)*(N235+33)/1000000</f>
        <v>0.01029852956361522</v>
      </c>
      <c r="R235" s="419">
        <v>0.443</v>
      </c>
      <c r="S235" s="230">
        <f>Q235*R235*24*213*3.6</f>
        <v>83.95997337444976</v>
      </c>
      <c r="T235" s="379"/>
      <c r="U235" s="137"/>
      <c r="V235" s="249"/>
    </row>
    <row r="236" spans="10:22" ht="18.75" customHeight="1">
      <c r="J236" s="440">
        <f>SUM(J235+1)</f>
        <v>158</v>
      </c>
      <c r="K236" s="207" t="s">
        <v>653</v>
      </c>
      <c r="L236" s="210">
        <v>176</v>
      </c>
      <c r="M236" s="419">
        <v>0.8140000000000001</v>
      </c>
      <c r="N236" s="210">
        <v>10</v>
      </c>
      <c r="O236" s="210">
        <v>3.6</v>
      </c>
      <c r="P236" s="420">
        <f>0.01*SQRT(2*9.81*O236*(1-(273-33)/(273+N236))+11.56)</f>
        <v>0.04721447942250141</v>
      </c>
      <c r="Q236" s="433">
        <f>0.97*L236*M236*(1+P236)*(N236+33)/1000000</f>
        <v>0.006257673518357184</v>
      </c>
      <c r="R236" s="419">
        <v>0.34</v>
      </c>
      <c r="S236" s="230">
        <f>Q236*R236*24*213*3.6</f>
        <v>39.15481387963052</v>
      </c>
      <c r="T236" s="379"/>
      <c r="U236" s="137"/>
      <c r="V236" s="249"/>
    </row>
    <row r="237" spans="10:22" ht="12.75">
      <c r="J237" s="395"/>
      <c r="K237" s="603" t="s">
        <v>654</v>
      </c>
      <c r="L237" s="603"/>
      <c r="M237" s="603"/>
      <c r="N237" s="603"/>
      <c r="O237" s="396"/>
      <c r="P237" s="398"/>
      <c r="Q237" s="400">
        <f>SUM(Q238:Q238)</f>
        <v>0.04156098375</v>
      </c>
      <c r="R237" s="401"/>
      <c r="S237" s="402">
        <f>SUM(S238:S238)</f>
        <v>338.83080759356403</v>
      </c>
      <c r="T237" s="371"/>
      <c r="U237" s="249"/>
      <c r="V237" s="249"/>
    </row>
    <row r="238" spans="10:22" ht="12.75">
      <c r="J238" s="395"/>
      <c r="K238" s="395" t="s">
        <v>655</v>
      </c>
      <c r="L238" s="396">
        <v>1625</v>
      </c>
      <c r="M238" s="397">
        <v>0.5</v>
      </c>
      <c r="N238" s="396">
        <v>18</v>
      </c>
      <c r="O238" s="396"/>
      <c r="P238" s="398">
        <f>0.01*SQRT(2*9.81*O238*(1-(273-33)/(273+N238))+11.56)</f>
        <v>0.034</v>
      </c>
      <c r="Q238" s="397">
        <f>0.97*L238*M238*(1+P238)*(N238+33)/1000000</f>
        <v>0.04156098375</v>
      </c>
      <c r="R238" s="397">
        <v>0.443</v>
      </c>
      <c r="S238" s="399">
        <f>Q238*R238*24*213*3.6</f>
        <v>338.83080759356403</v>
      </c>
      <c r="T238" s="372"/>
      <c r="U238" s="249"/>
      <c r="V238" s="249"/>
    </row>
    <row r="239" spans="10:22" ht="36" customHeight="1">
      <c r="J239" s="416"/>
      <c r="K239" s="610" t="s">
        <v>656</v>
      </c>
      <c r="L239" s="610"/>
      <c r="M239" s="610"/>
      <c r="N239" s="610"/>
      <c r="O239" s="610"/>
      <c r="P239" s="442"/>
      <c r="Q239" s="405">
        <f>SUM(Q45+Q114+Q120+Q125+Q149+Q167+Q171+Q177+Q180+Q185+Q195)</f>
        <v>6.495770284601541</v>
      </c>
      <c r="R239" s="443"/>
      <c r="S239" s="406">
        <f>SUM(S45+S114+S120+S125+S149+S167+S171+S177+S180+S185+S195)</f>
        <v>55007.86102643784</v>
      </c>
      <c r="T239" s="377"/>
      <c r="U239" s="137"/>
      <c r="V239" s="249"/>
    </row>
    <row r="240" spans="10:22" ht="19.5" customHeight="1">
      <c r="J240" s="606" t="s">
        <v>657</v>
      </c>
      <c r="K240" s="606"/>
      <c r="L240" s="606"/>
      <c r="M240" s="606"/>
      <c r="N240" s="606"/>
      <c r="O240" s="606"/>
      <c r="P240" s="606"/>
      <c r="Q240" s="606"/>
      <c r="R240" s="606"/>
      <c r="S240" s="606"/>
      <c r="T240" s="378"/>
      <c r="U240" s="137"/>
      <c r="V240" s="249"/>
    </row>
    <row r="241" spans="10:22" ht="19.5" customHeight="1">
      <c r="J241" s="608" t="s">
        <v>15</v>
      </c>
      <c r="K241" s="608"/>
      <c r="L241" s="608"/>
      <c r="M241" s="608"/>
      <c r="N241" s="608"/>
      <c r="O241" s="357"/>
      <c r="P241" s="437"/>
      <c r="Q241" s="438">
        <f>SUM(Q243:Q245)</f>
        <v>0.44142486829958894</v>
      </c>
      <c r="R241" s="421"/>
      <c r="S241" s="439">
        <f>SUM(S242)</f>
        <v>3598.7681503769118</v>
      </c>
      <c r="T241" s="325"/>
      <c r="U241" s="137"/>
      <c r="V241" s="249"/>
    </row>
    <row r="242" spans="10:22" ht="12.75">
      <c r="J242" s="395"/>
      <c r="K242" s="603" t="s">
        <v>415</v>
      </c>
      <c r="L242" s="603"/>
      <c r="M242" s="603"/>
      <c r="N242" s="603"/>
      <c r="O242" s="396"/>
      <c r="P242" s="398"/>
      <c r="Q242" s="400">
        <f>SUM(Q243:Q245)</f>
        <v>0.44142486829958894</v>
      </c>
      <c r="R242" s="401"/>
      <c r="S242" s="402">
        <f>SUM(S243:S245)</f>
        <v>3598.7681503769118</v>
      </c>
      <c r="T242" s="371"/>
      <c r="U242" s="249"/>
      <c r="V242" s="249"/>
    </row>
    <row r="243" spans="10:22" ht="46.5" customHeight="1">
      <c r="J243" s="440">
        <f>SUM(J236+1)</f>
        <v>159</v>
      </c>
      <c r="K243" s="409" t="s">
        <v>658</v>
      </c>
      <c r="L243" s="410">
        <v>4837</v>
      </c>
      <c r="M243" s="401">
        <v>0.5</v>
      </c>
      <c r="N243" s="410">
        <v>18</v>
      </c>
      <c r="O243" s="395">
        <v>12</v>
      </c>
      <c r="P243" s="413">
        <f>0.01*SQRT(2*9.81*O243*(1-(273-33)/(273+N243))+11.56)</f>
        <v>0.07267921326787402</v>
      </c>
      <c r="Q243" s="401">
        <f>0.97*L243*M243*(1+P243)*(N243+33)/1000000</f>
        <v>0.1283387682854548</v>
      </c>
      <c r="R243" s="401">
        <v>0.443</v>
      </c>
      <c r="S243" s="411">
        <f>Q243*R243*24*213*3.6</f>
        <v>1046.2969010863208</v>
      </c>
      <c r="T243" s="375"/>
      <c r="U243" s="137"/>
      <c r="V243" s="249"/>
    </row>
    <row r="244" spans="10:22" ht="41.25" customHeight="1">
      <c r="J244" s="440">
        <f>SUM(J243+1)</f>
        <v>160</v>
      </c>
      <c r="K244" s="409" t="s">
        <v>659</v>
      </c>
      <c r="L244" s="410">
        <v>5952</v>
      </c>
      <c r="M244" s="401">
        <v>0.5</v>
      </c>
      <c r="N244" s="410">
        <v>18</v>
      </c>
      <c r="O244" s="395">
        <v>12</v>
      </c>
      <c r="P244" s="413">
        <f>0.01*SQRT(2*9.81*O244*(1-(273-33)/(273+N244))+11.56)</f>
        <v>0.07267921326787402</v>
      </c>
      <c r="Q244" s="401">
        <f>0.97*L244*M244*(1+P244)*(N244+33)/1000000</f>
        <v>0.15792275146475648</v>
      </c>
      <c r="R244" s="401">
        <v>0.443</v>
      </c>
      <c r="S244" s="411">
        <f>Q244*R244*24*213*3.6</f>
        <v>1287.4838030319995</v>
      </c>
      <c r="T244" s="375"/>
      <c r="U244" s="137"/>
      <c r="V244" s="249"/>
    </row>
    <row r="245" spans="10:22" ht="47.25" customHeight="1">
      <c r="J245" s="440">
        <f>SUM(J244+1)</f>
        <v>161</v>
      </c>
      <c r="K245" s="409" t="s">
        <v>660</v>
      </c>
      <c r="L245" s="410">
        <v>5848</v>
      </c>
      <c r="M245" s="401">
        <v>0.5</v>
      </c>
      <c r="N245" s="410">
        <v>18</v>
      </c>
      <c r="O245" s="395">
        <v>12</v>
      </c>
      <c r="P245" s="413">
        <f>0.01*SQRT(2*9.81*O245*(1-(273-33)/(273+N245))+11.56)</f>
        <v>0.07267921326787402</v>
      </c>
      <c r="Q245" s="401">
        <f>0.97*L245*M245*(1+P245)*(N245+33)/1000000</f>
        <v>0.15516334854937766</v>
      </c>
      <c r="R245" s="401">
        <v>0.443</v>
      </c>
      <c r="S245" s="411">
        <f>Q245*R245*24*213*3.6</f>
        <v>1264.987446258591</v>
      </c>
      <c r="T245" s="375"/>
      <c r="U245" s="137"/>
      <c r="V245" s="249"/>
    </row>
    <row r="246" spans="10:22" ht="19.5" customHeight="1">
      <c r="J246" s="608" t="s">
        <v>17</v>
      </c>
      <c r="K246" s="608"/>
      <c r="L246" s="608"/>
      <c r="M246" s="608"/>
      <c r="N246" s="608"/>
      <c r="O246" s="357"/>
      <c r="P246" s="437"/>
      <c r="Q246" s="444">
        <f>SUM(Q247:Q248)</f>
        <v>0.3254927416549785</v>
      </c>
      <c r="R246" s="421"/>
      <c r="S246" s="445">
        <f>SUM(S247:S248)</f>
        <v>2611.3780682442302</v>
      </c>
      <c r="T246" s="384"/>
      <c r="U246" s="137"/>
      <c r="V246" s="249"/>
    </row>
    <row r="247" spans="10:22" ht="32.25" customHeight="1">
      <c r="J247" s="440">
        <f>SUM(J245+1)</f>
        <v>162</v>
      </c>
      <c r="K247" s="409" t="s">
        <v>661</v>
      </c>
      <c r="L247" s="410">
        <v>11508</v>
      </c>
      <c r="M247" s="401">
        <v>0.5</v>
      </c>
      <c r="N247" s="410">
        <v>18</v>
      </c>
      <c r="O247" s="410">
        <v>9</v>
      </c>
      <c r="P247" s="422">
        <f>0.01*SQRT(2*9.81*O247*(1-(273-33)/(273+N247))+11.56)</f>
        <v>0.06519740049210426</v>
      </c>
      <c r="Q247" s="401">
        <f>0.97*L247*M247*(1+P247)*(N247+33)/1000000</f>
        <v>0.3032088448250897</v>
      </c>
      <c r="R247" s="401">
        <v>0.443</v>
      </c>
      <c r="S247" s="411">
        <f>Q247*R247*24*213*3.6</f>
        <v>2471.945764796695</v>
      </c>
      <c r="T247" s="375"/>
      <c r="U247" s="137"/>
      <c r="V247" s="249"/>
    </row>
    <row r="248" spans="10:22" ht="12.75">
      <c r="J248" s="440">
        <f>SUM(J247+1)</f>
        <v>163</v>
      </c>
      <c r="K248" s="409" t="s">
        <v>662</v>
      </c>
      <c r="L248" s="410">
        <v>626</v>
      </c>
      <c r="M248" s="401">
        <v>0.8140000000000001</v>
      </c>
      <c r="N248" s="410">
        <v>10</v>
      </c>
      <c r="O248" s="410">
        <v>4</v>
      </c>
      <c r="P248" s="422">
        <f>0.01*SQRT(2*9.81*O248*(1-(273-33)/(273+N248))+11.56)</f>
        <v>0.04846083260551543</v>
      </c>
      <c r="Q248" s="401">
        <f>0.97*L248*M248*(1+P248)*(N248+33)/1000000</f>
        <v>0.022283896829888787</v>
      </c>
      <c r="R248" s="401">
        <v>0.34</v>
      </c>
      <c r="S248" s="411">
        <f>Q248*R248*24*213*3.6</f>
        <v>139.4323034475352</v>
      </c>
      <c r="T248" s="375"/>
      <c r="U248" s="137"/>
      <c r="V248" s="249"/>
    </row>
    <row r="249" spans="10:22" ht="27.75" customHeight="1">
      <c r="J249" s="610" t="s">
        <v>663</v>
      </c>
      <c r="K249" s="610"/>
      <c r="L249" s="610"/>
      <c r="M249" s="610"/>
      <c r="N249" s="610"/>
      <c r="O249" s="232"/>
      <c r="P249" s="232"/>
      <c r="Q249" s="312">
        <f>SUM(Q241+Q246)</f>
        <v>0.7669176099545674</v>
      </c>
      <c r="R249" s="232"/>
      <c r="S249" s="314">
        <f>SUM(S241+S246)</f>
        <v>6210.146218621142</v>
      </c>
      <c r="T249" s="73"/>
      <c r="U249" s="249"/>
      <c r="V249" s="249"/>
    </row>
    <row r="250" spans="10:22" ht="26.25" customHeight="1">
      <c r="J250" s="610" t="s">
        <v>664</v>
      </c>
      <c r="K250" s="610"/>
      <c r="L250" s="610"/>
      <c r="M250" s="610"/>
      <c r="N250" s="610"/>
      <c r="O250" s="232"/>
      <c r="P250" s="232"/>
      <c r="Q250" s="312">
        <f>SUM(Q43+Q239+Q249)</f>
        <v>8.02716791128349</v>
      </c>
      <c r="R250" s="232"/>
      <c r="S250" s="314">
        <f>SUM(S43+S239+S249)</f>
        <v>67681.52225258815</v>
      </c>
      <c r="T250" s="73"/>
      <c r="U250" s="249"/>
      <c r="V250" s="249"/>
    </row>
    <row r="251" spans="10:20" ht="19.5" customHeight="1">
      <c r="J251" s="136"/>
      <c r="K251" s="136"/>
      <c r="L251" s="136"/>
      <c r="M251" s="446"/>
      <c r="N251" s="446"/>
      <c r="O251" s="447"/>
      <c r="P251" s="448"/>
      <c r="Q251" s="449"/>
      <c r="R251" s="450"/>
      <c r="S251" s="325"/>
      <c r="T251" s="73"/>
    </row>
    <row r="252" spans="10:20" ht="19.5" customHeight="1">
      <c r="J252" s="136"/>
      <c r="K252" s="136"/>
      <c r="L252" s="136"/>
      <c r="M252" s="446"/>
      <c r="N252" s="446"/>
      <c r="O252" s="447"/>
      <c r="P252" s="101"/>
      <c r="Q252" s="611"/>
      <c r="R252" s="611"/>
      <c r="S252" s="49"/>
      <c r="T252" s="327"/>
    </row>
    <row r="253" spans="11:48" ht="18.75">
      <c r="K253" s="580"/>
      <c r="L253" s="580"/>
      <c r="M253" s="138"/>
      <c r="N253" s="138"/>
      <c r="O253" s="249"/>
      <c r="P253" s="373"/>
      <c r="Q253" s="569"/>
      <c r="R253" s="569"/>
      <c r="S253" s="49"/>
      <c r="T253" s="327"/>
      <c r="U253" s="139"/>
      <c r="V253" s="135"/>
      <c r="W253" s="98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249"/>
      <c r="AI253" s="249"/>
      <c r="AJ253" s="249"/>
      <c r="AK253" s="470"/>
      <c r="AL253" s="471"/>
      <c r="AM253" s="470"/>
      <c r="AN253" s="470"/>
      <c r="AO253" s="470"/>
      <c r="AP253" s="470"/>
      <c r="AQ253" s="470"/>
      <c r="AR253" s="470"/>
      <c r="AS253" s="470"/>
      <c r="AT253" s="470"/>
      <c r="AU253" s="470"/>
      <c r="AV253" s="470"/>
    </row>
    <row r="254" spans="11:48" ht="13.5" customHeight="1">
      <c r="K254" s="120"/>
      <c r="L254" s="120"/>
      <c r="M254" s="138"/>
      <c r="N254" s="138"/>
      <c r="O254" s="249"/>
      <c r="P254" s="101"/>
      <c r="Q254" s="569"/>
      <c r="R254" s="569"/>
      <c r="S254" s="49"/>
      <c r="T254" s="327"/>
      <c r="U254" s="139"/>
      <c r="V254" s="135"/>
      <c r="W254" s="8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249"/>
      <c r="AI254" s="249"/>
      <c r="AJ254" s="249"/>
      <c r="AK254" s="470"/>
      <c r="AL254" s="472"/>
      <c r="AM254" s="470"/>
      <c r="AN254" s="470"/>
      <c r="AO254" s="470"/>
      <c r="AP254" s="470"/>
      <c r="AQ254" s="470"/>
      <c r="AR254" s="470"/>
      <c r="AS254" s="470"/>
      <c r="AT254" s="470"/>
      <c r="AU254" s="470"/>
      <c r="AV254" s="470"/>
    </row>
    <row r="255" spans="13:48" ht="12.75" customHeight="1">
      <c r="M255" s="249"/>
      <c r="N255" s="249"/>
      <c r="O255" s="249"/>
      <c r="P255" s="249"/>
      <c r="Q255" s="612"/>
      <c r="R255" s="612"/>
      <c r="S255" s="138"/>
      <c r="T255" s="138"/>
      <c r="U255" s="139"/>
      <c r="V255" s="135"/>
      <c r="W255" s="599" t="s">
        <v>665</v>
      </c>
      <c r="X255" s="599"/>
      <c r="Y255" s="599"/>
      <c r="Z255" s="599"/>
      <c r="AA255" s="599"/>
      <c r="AB255" s="599"/>
      <c r="AC255" s="599"/>
      <c r="AD255" s="599"/>
      <c r="AE255" s="599"/>
      <c r="AF255" s="599"/>
      <c r="AG255" s="599"/>
      <c r="AH255" s="473"/>
      <c r="AI255" s="249"/>
      <c r="AJ255" s="249"/>
      <c r="AK255" s="470"/>
      <c r="AL255" s="470"/>
      <c r="AM255" s="470"/>
      <c r="AN255" s="470"/>
      <c r="AO255" s="470"/>
      <c r="AP255" s="470"/>
      <c r="AQ255" s="470"/>
      <c r="AR255" s="470"/>
      <c r="AS255" s="470"/>
      <c r="AT255" s="470"/>
      <c r="AU255" s="470"/>
      <c r="AV255" s="470"/>
    </row>
    <row r="256" spans="13:48" ht="12.75" customHeight="1">
      <c r="M256" s="249"/>
      <c r="N256" s="249"/>
      <c r="O256" s="249"/>
      <c r="P256" s="249"/>
      <c r="Q256" s="613"/>
      <c r="R256" s="613"/>
      <c r="S256" s="138"/>
      <c r="T256" s="138"/>
      <c r="U256" s="139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249"/>
      <c r="AI256" s="249"/>
      <c r="AJ256" s="249"/>
      <c r="AK256" s="470"/>
      <c r="AL256" s="470"/>
      <c r="AM256" s="470"/>
      <c r="AN256" s="470"/>
      <c r="AO256" s="470"/>
      <c r="AP256" s="470"/>
      <c r="AQ256" s="470"/>
      <c r="AR256" s="470"/>
      <c r="AS256" s="470"/>
      <c r="AT256" s="470"/>
      <c r="AU256" s="470"/>
      <c r="AV256" s="470"/>
    </row>
    <row r="257" spans="13:48" ht="20.25">
      <c r="M257" s="249"/>
      <c r="N257" s="249"/>
      <c r="O257" s="249"/>
      <c r="P257" s="249"/>
      <c r="Q257" s="612"/>
      <c r="R257" s="612"/>
      <c r="S257" s="138"/>
      <c r="T257" s="138"/>
      <c r="U257" s="139"/>
      <c r="V257" s="135"/>
      <c r="W257" s="8" t="s">
        <v>30</v>
      </c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249"/>
      <c r="AI257" s="249"/>
      <c r="AJ257" s="249"/>
      <c r="AK257" s="470"/>
      <c r="AL257" s="470"/>
      <c r="AM257" s="470"/>
      <c r="AN257" s="470"/>
      <c r="AO257" s="470"/>
      <c r="AP257" s="470"/>
      <c r="AQ257" s="470"/>
      <c r="AR257" s="470"/>
      <c r="AS257" s="470"/>
      <c r="AT257" s="470"/>
      <c r="AU257" s="470"/>
      <c r="AV257" s="470"/>
    </row>
    <row r="258" spans="13:48" ht="12.75" customHeight="1">
      <c r="M258" s="249"/>
      <c r="N258" s="249"/>
      <c r="O258" s="249"/>
      <c r="P258" s="249"/>
      <c r="Q258" s="612"/>
      <c r="R258" s="612"/>
      <c r="S258" s="138"/>
      <c r="T258" s="138"/>
      <c r="U258" s="139"/>
      <c r="V258" s="135"/>
      <c r="W258" s="98" t="s">
        <v>31</v>
      </c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249"/>
      <c r="AI258" s="249"/>
      <c r="AJ258" s="249"/>
      <c r="AK258" s="470"/>
      <c r="AL258" s="470"/>
      <c r="AM258" s="470"/>
      <c r="AN258" s="470"/>
      <c r="AO258" s="470"/>
      <c r="AP258" s="470"/>
      <c r="AQ258" s="470"/>
      <c r="AR258" s="470"/>
      <c r="AS258" s="470"/>
      <c r="AT258" s="470"/>
      <c r="AU258" s="470"/>
      <c r="AV258" s="470"/>
    </row>
    <row r="259" spans="13:48" ht="12.75" customHeight="1">
      <c r="M259" s="249"/>
      <c r="N259" s="249"/>
      <c r="O259" s="249"/>
      <c r="P259" s="249"/>
      <c r="Q259" s="613"/>
      <c r="R259" s="613"/>
      <c r="S259" s="138"/>
      <c r="T259" s="138"/>
      <c r="U259" s="139"/>
      <c r="V259" s="135"/>
      <c r="W259" s="8" t="s">
        <v>32</v>
      </c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249"/>
      <c r="AI259" s="249"/>
      <c r="AJ259" s="249"/>
      <c r="AK259" s="470"/>
      <c r="AL259" s="470"/>
      <c r="AM259" s="470"/>
      <c r="AN259" s="470"/>
      <c r="AO259" s="470"/>
      <c r="AP259" s="470"/>
      <c r="AQ259" s="470"/>
      <c r="AR259" s="470"/>
      <c r="AS259" s="470"/>
      <c r="AT259" s="470"/>
      <c r="AU259" s="470"/>
      <c r="AV259" s="470"/>
    </row>
    <row r="260" spans="13:48" ht="12.75">
      <c r="M260" s="249"/>
      <c r="N260" s="249"/>
      <c r="O260" s="249"/>
      <c r="P260" s="249"/>
      <c r="Q260" s="612"/>
      <c r="R260" s="612"/>
      <c r="S260" s="138"/>
      <c r="T260" s="138"/>
      <c r="U260" s="139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249"/>
      <c r="AI260" s="249"/>
      <c r="AJ260" s="249"/>
      <c r="AK260" s="470"/>
      <c r="AL260" s="470"/>
      <c r="AM260" s="470"/>
      <c r="AN260" s="470"/>
      <c r="AO260" s="470"/>
      <c r="AP260" s="470"/>
      <c r="AQ260" s="470"/>
      <c r="AR260" s="470"/>
      <c r="AS260" s="470"/>
      <c r="AT260" s="470"/>
      <c r="AU260" s="470"/>
      <c r="AV260" s="470"/>
    </row>
    <row r="261" spans="13:48" ht="12.75">
      <c r="M261" s="249"/>
      <c r="N261" s="249"/>
      <c r="O261" s="249"/>
      <c r="P261" s="249"/>
      <c r="Q261" s="293"/>
      <c r="R261" s="293"/>
      <c r="S261" s="138"/>
      <c r="T261" s="138"/>
      <c r="U261" s="139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249"/>
      <c r="AI261" s="249"/>
      <c r="AJ261" s="249"/>
      <c r="AK261" s="470"/>
      <c r="AL261" s="470"/>
      <c r="AM261" s="470"/>
      <c r="AN261" s="470"/>
      <c r="AO261" s="470"/>
      <c r="AP261" s="470"/>
      <c r="AQ261" s="470"/>
      <c r="AR261" s="470"/>
      <c r="AS261" s="470"/>
      <c r="AT261" s="470"/>
      <c r="AU261" s="470"/>
      <c r="AV261" s="470"/>
    </row>
    <row r="262" spans="13:48" ht="20.25">
      <c r="M262" s="249"/>
      <c r="N262" s="249"/>
      <c r="O262" s="249"/>
      <c r="P262" s="249"/>
      <c r="Q262" s="249"/>
      <c r="R262" s="249"/>
      <c r="S262" s="249"/>
      <c r="T262" s="249"/>
      <c r="U262" s="139"/>
      <c r="V262" s="135"/>
      <c r="W262" s="8" t="s">
        <v>33</v>
      </c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249"/>
      <c r="AI262" s="249"/>
      <c r="AJ262" s="249"/>
      <c r="AK262" s="470"/>
      <c r="AL262" s="472"/>
      <c r="AM262" s="470"/>
      <c r="AN262" s="470"/>
      <c r="AO262" s="470"/>
      <c r="AP262" s="470"/>
      <c r="AQ262" s="470"/>
      <c r="AR262" s="470"/>
      <c r="AS262" s="470"/>
      <c r="AT262" s="470"/>
      <c r="AU262" s="470"/>
      <c r="AV262" s="470"/>
    </row>
    <row r="263" spans="21:48" ht="18.75">
      <c r="U263" s="139"/>
      <c r="V263" s="135"/>
      <c r="W263" s="8" t="s">
        <v>34</v>
      </c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249"/>
      <c r="AI263" s="249"/>
      <c r="AJ263" s="249"/>
      <c r="AK263" s="470"/>
      <c r="AL263" s="472"/>
      <c r="AM263" s="470"/>
      <c r="AN263" s="470"/>
      <c r="AO263" s="470"/>
      <c r="AP263" s="470"/>
      <c r="AQ263" s="470"/>
      <c r="AR263" s="470"/>
      <c r="AS263" s="470"/>
      <c r="AT263" s="470"/>
      <c r="AU263" s="470"/>
      <c r="AV263" s="470"/>
    </row>
    <row r="264" spans="21:48" ht="20.25">
      <c r="U264" s="139"/>
      <c r="V264" s="135"/>
      <c r="W264" s="8" t="s">
        <v>303</v>
      </c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249"/>
      <c r="AI264" s="249"/>
      <c r="AJ264" s="249"/>
      <c r="AK264" s="470"/>
      <c r="AL264" s="472"/>
      <c r="AM264" s="470"/>
      <c r="AN264" s="470"/>
      <c r="AO264" s="470"/>
      <c r="AP264" s="470"/>
      <c r="AQ264" s="470"/>
      <c r="AR264" s="470"/>
      <c r="AS264" s="470"/>
      <c r="AT264" s="470"/>
      <c r="AU264" s="470"/>
      <c r="AV264" s="470"/>
    </row>
    <row r="265" spans="9:48" ht="12.75">
      <c r="I265" s="42"/>
      <c r="J265" s="27"/>
      <c r="K265" s="27"/>
      <c r="L265" s="27"/>
      <c r="M265" s="451"/>
      <c r="N265" s="27"/>
      <c r="O265" s="27"/>
      <c r="P265" s="452"/>
      <c r="Q265" s="27"/>
      <c r="R265" s="451"/>
      <c r="S265" s="27"/>
      <c r="U265" s="140"/>
      <c r="V265" s="29"/>
      <c r="AH265" s="249"/>
      <c r="AI265" s="249"/>
      <c r="AJ265" s="249"/>
      <c r="AK265" s="474"/>
      <c r="AL265" s="475"/>
      <c r="AM265" s="475"/>
      <c r="AN265" s="475"/>
      <c r="AO265" s="475"/>
      <c r="AP265" s="475"/>
      <c r="AQ265" s="475"/>
      <c r="AR265" s="475"/>
      <c r="AS265" s="475"/>
      <c r="AT265" s="475"/>
      <c r="AU265" s="475"/>
      <c r="AV265" s="475"/>
    </row>
    <row r="266" spans="9:48" ht="44.25">
      <c r="I266" s="42"/>
      <c r="J266" s="43"/>
      <c r="K266" s="43"/>
      <c r="L266" s="43"/>
      <c r="M266" s="453"/>
      <c r="N266" s="43"/>
      <c r="O266" s="43"/>
      <c r="P266" s="453"/>
      <c r="Q266" s="43"/>
      <c r="R266" s="453"/>
      <c r="S266" s="43"/>
      <c r="U266" s="141"/>
      <c r="V266" s="207" t="s">
        <v>20</v>
      </c>
      <c r="W266" s="207" t="s">
        <v>2</v>
      </c>
      <c r="X266" s="207" t="s">
        <v>35</v>
      </c>
      <c r="Y266" s="207" t="s">
        <v>666</v>
      </c>
      <c r="Z266" s="207" t="s">
        <v>37</v>
      </c>
      <c r="AA266" s="207" t="s">
        <v>38</v>
      </c>
      <c r="AB266" s="207" t="s">
        <v>39</v>
      </c>
      <c r="AC266" s="207" t="s">
        <v>40</v>
      </c>
      <c r="AD266" s="207" t="s">
        <v>41</v>
      </c>
      <c r="AE266" s="207" t="s">
        <v>42</v>
      </c>
      <c r="AF266" s="207" t="s">
        <v>43</v>
      </c>
      <c r="AG266" s="207" t="s">
        <v>44</v>
      </c>
      <c r="AH266" s="290"/>
      <c r="AI266" s="290"/>
      <c r="AJ266" s="290"/>
      <c r="AK266" s="476"/>
      <c r="AL266" s="476"/>
      <c r="AM266" s="476"/>
      <c r="AN266" s="476"/>
      <c r="AO266" s="476"/>
      <c r="AP266" s="476"/>
      <c r="AQ266" s="476"/>
      <c r="AR266" s="476"/>
      <c r="AS266" s="476"/>
      <c r="AT266" s="476"/>
      <c r="AU266" s="476"/>
      <c r="AV266" s="476"/>
    </row>
    <row r="267" spans="9:48" ht="14.25">
      <c r="I267" s="42"/>
      <c r="J267" s="454"/>
      <c r="K267" s="614"/>
      <c r="L267" s="614"/>
      <c r="M267" s="614"/>
      <c r="N267" s="614"/>
      <c r="O267" s="614"/>
      <c r="P267" s="614"/>
      <c r="Q267" s="614"/>
      <c r="R267" s="614"/>
      <c r="S267" s="614"/>
      <c r="U267" s="142"/>
      <c r="V267" s="155">
        <v>1</v>
      </c>
      <c r="W267" s="155">
        <v>2</v>
      </c>
      <c r="X267" s="155">
        <v>3</v>
      </c>
      <c r="Y267" s="155">
        <v>4</v>
      </c>
      <c r="Z267" s="155">
        <v>5</v>
      </c>
      <c r="AA267" s="155">
        <v>6</v>
      </c>
      <c r="AB267" s="155">
        <v>7</v>
      </c>
      <c r="AC267" s="155">
        <v>8</v>
      </c>
      <c r="AD267" s="155">
        <v>9</v>
      </c>
      <c r="AE267" s="155">
        <v>10</v>
      </c>
      <c r="AF267" s="155">
        <v>11</v>
      </c>
      <c r="AG267" s="155">
        <v>12</v>
      </c>
      <c r="AH267" s="249"/>
      <c r="AI267" s="249"/>
      <c r="AJ267" s="249"/>
      <c r="AK267" s="474"/>
      <c r="AL267" s="474"/>
      <c r="AM267" s="474"/>
      <c r="AN267" s="474"/>
      <c r="AO267" s="474"/>
      <c r="AP267" s="474"/>
      <c r="AQ267" s="474"/>
      <c r="AR267" s="474"/>
      <c r="AS267" s="474"/>
      <c r="AT267" s="474"/>
      <c r="AU267" s="474"/>
      <c r="AV267" s="474"/>
    </row>
    <row r="268" spans="9:48" ht="30.75" customHeight="1">
      <c r="I268" s="42"/>
      <c r="J268" s="454"/>
      <c r="K268" s="615"/>
      <c r="L268" s="615"/>
      <c r="M268" s="615"/>
      <c r="N268" s="615"/>
      <c r="O268" s="455"/>
      <c r="P268" s="456"/>
      <c r="Q268" s="457"/>
      <c r="R268" s="458"/>
      <c r="S268" s="459"/>
      <c r="U268" s="143"/>
      <c r="V268" s="616" t="s">
        <v>667</v>
      </c>
      <c r="W268" s="616"/>
      <c r="X268" s="616"/>
      <c r="Y268" s="616"/>
      <c r="Z268" s="616"/>
      <c r="AA268" s="616"/>
      <c r="AB268" s="616"/>
      <c r="AC268" s="616"/>
      <c r="AD268" s="616"/>
      <c r="AE268" s="616"/>
      <c r="AF268" s="616"/>
      <c r="AG268" s="616"/>
      <c r="AH268" s="249"/>
      <c r="AI268" s="249"/>
      <c r="AJ268" s="249"/>
      <c r="AK268" s="617"/>
      <c r="AL268" s="617"/>
      <c r="AM268" s="617"/>
      <c r="AN268" s="617"/>
      <c r="AO268" s="617"/>
      <c r="AP268" s="617"/>
      <c r="AQ268" s="617"/>
      <c r="AR268" s="617"/>
      <c r="AS268" s="617"/>
      <c r="AT268" s="617"/>
      <c r="AU268" s="617"/>
      <c r="AV268" s="617"/>
    </row>
    <row r="269" spans="9:48" ht="12.75">
      <c r="I269" s="42"/>
      <c r="J269" s="460"/>
      <c r="K269" s="460"/>
      <c r="L269" s="461"/>
      <c r="M269" s="462"/>
      <c r="N269" s="461"/>
      <c r="O269" s="461"/>
      <c r="P269" s="463"/>
      <c r="Q269" s="462"/>
      <c r="R269" s="462"/>
      <c r="S269" s="464"/>
      <c r="U269" s="142"/>
      <c r="V269" s="527"/>
      <c r="W269" s="618" t="s">
        <v>301</v>
      </c>
      <c r="X269" s="618"/>
      <c r="Y269" s="618"/>
      <c r="Z269" s="618"/>
      <c r="AA269" s="618"/>
      <c r="AB269" s="618"/>
      <c r="AC269" s="618"/>
      <c r="AD269" s="528">
        <f>SUM(AD274+AD270)</f>
        <v>0.01700306</v>
      </c>
      <c r="AE269" s="529"/>
      <c r="AF269" s="528">
        <f>SUM(AF274+AF270)</f>
        <v>0.040807344</v>
      </c>
      <c r="AG269" s="530">
        <f>SUM(AG274+AG270)</f>
        <v>441.7182789811201</v>
      </c>
      <c r="AH269" s="249"/>
      <c r="AI269" s="249"/>
      <c r="AJ269" s="249"/>
      <c r="AK269" s="474"/>
      <c r="AL269" s="619"/>
      <c r="AM269" s="619"/>
      <c r="AN269" s="619"/>
      <c r="AO269" s="619"/>
      <c r="AP269" s="619"/>
      <c r="AQ269" s="619"/>
      <c r="AR269" s="619"/>
      <c r="AS269" s="477"/>
      <c r="AT269" s="478"/>
      <c r="AU269" s="477"/>
      <c r="AV269" s="479"/>
    </row>
    <row r="270" spans="9:48" ht="12.75"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U270" s="142"/>
      <c r="V270" s="527"/>
      <c r="W270" s="620" t="s">
        <v>668</v>
      </c>
      <c r="X270" s="620"/>
      <c r="Y270" s="620"/>
      <c r="Z270" s="531"/>
      <c r="AA270" s="531"/>
      <c r="AB270" s="531"/>
      <c r="AC270" s="531"/>
      <c r="AD270" s="532">
        <f>SUM(AD271:AD273)</f>
        <v>0.0150027</v>
      </c>
      <c r="AE270" s="533"/>
      <c r="AF270" s="532">
        <f>SUM(AF271:AF273)</f>
        <v>0.03600648</v>
      </c>
      <c r="AG270" s="534">
        <f>SUM(AG271:AG273)</f>
        <v>389.75142263040004</v>
      </c>
      <c r="AH270" s="249"/>
      <c r="AI270" s="249"/>
      <c r="AJ270" s="249"/>
      <c r="AK270" s="474"/>
      <c r="AL270" s="621"/>
      <c r="AM270" s="621"/>
      <c r="AN270" s="621"/>
      <c r="AO270" s="475"/>
      <c r="AP270" s="475"/>
      <c r="AQ270" s="475"/>
      <c r="AR270" s="475"/>
      <c r="AS270" s="480"/>
      <c r="AT270" s="481"/>
      <c r="AU270" s="480"/>
      <c r="AV270" s="482"/>
    </row>
    <row r="271" spans="9:48" ht="73.5" customHeight="1">
      <c r="I271" s="42"/>
      <c r="J271" s="42"/>
      <c r="K271" s="575"/>
      <c r="L271" s="575"/>
      <c r="M271" s="575"/>
      <c r="N271" s="575"/>
      <c r="O271" s="575"/>
      <c r="P271" s="575"/>
      <c r="Q271" s="575"/>
      <c r="R271" s="575"/>
      <c r="S271" s="575"/>
      <c r="U271" s="144"/>
      <c r="V271" s="423">
        <v>1</v>
      </c>
      <c r="W271" s="211" t="s">
        <v>669</v>
      </c>
      <c r="X271" s="207" t="s">
        <v>308</v>
      </c>
      <c r="Y271" s="210">
        <v>86</v>
      </c>
      <c r="Z271" s="210">
        <v>19</v>
      </c>
      <c r="AA271" s="210">
        <v>24</v>
      </c>
      <c r="AB271" s="210">
        <v>213</v>
      </c>
      <c r="AC271" s="210">
        <v>137</v>
      </c>
      <c r="AD271" s="419">
        <f>1.2*Y271*Z271*50*1.163/AA271/1000000</f>
        <v>0.004750855000000001</v>
      </c>
      <c r="AE271" s="419">
        <f>AD271*0.64</f>
        <v>0.0030405472000000007</v>
      </c>
      <c r="AF271" s="419">
        <f>2.4*AD271</f>
        <v>0.011402052000000001</v>
      </c>
      <c r="AG271" s="230">
        <f>(AD271*AB271+AE271*AC271)*AA271*3.6</f>
        <v>123.42128383296004</v>
      </c>
      <c r="AH271" s="249"/>
      <c r="AI271" s="249"/>
      <c r="AJ271" s="249"/>
      <c r="AK271" s="483"/>
      <c r="AL271" s="484"/>
      <c r="AM271" s="476"/>
      <c r="AN271" s="485"/>
      <c r="AO271" s="485"/>
      <c r="AP271" s="485"/>
      <c r="AQ271" s="485"/>
      <c r="AR271" s="485"/>
      <c r="AS271" s="486"/>
      <c r="AT271" s="486"/>
      <c r="AU271" s="486"/>
      <c r="AV271" s="487"/>
    </row>
    <row r="272" spans="9:48" ht="25.5">
      <c r="I272" s="42"/>
      <c r="J272" s="460"/>
      <c r="K272" s="460"/>
      <c r="L272" s="461"/>
      <c r="M272" s="462"/>
      <c r="N272" s="461"/>
      <c r="O272" s="461"/>
      <c r="P272" s="463"/>
      <c r="Q272" s="462"/>
      <c r="R272" s="462"/>
      <c r="S272" s="464"/>
      <c r="U272" s="145"/>
      <c r="V272" s="535">
        <v>2</v>
      </c>
      <c r="W272" s="210" t="s">
        <v>670</v>
      </c>
      <c r="X272" s="207" t="s">
        <v>308</v>
      </c>
      <c r="Y272" s="210">
        <v>86</v>
      </c>
      <c r="Z272" s="210">
        <v>30</v>
      </c>
      <c r="AA272" s="210">
        <v>24</v>
      </c>
      <c r="AB272" s="210">
        <v>213</v>
      </c>
      <c r="AC272" s="210">
        <v>137</v>
      </c>
      <c r="AD272" s="419">
        <f>1.2*Y272*Z272*50*1.163/AA272/1000000</f>
        <v>0.0075013499999999995</v>
      </c>
      <c r="AE272" s="419">
        <f>AD272*0.64</f>
        <v>0.004800864</v>
      </c>
      <c r="AF272" s="419">
        <f>2.4*AD272</f>
        <v>0.018003239999999997</v>
      </c>
      <c r="AG272" s="230">
        <f>(AD272*AB272+AE272*AC272)*AA272*3.6</f>
        <v>194.8757113152</v>
      </c>
      <c r="AH272" s="249"/>
      <c r="AI272" s="249"/>
      <c r="AJ272" s="249"/>
      <c r="AK272" s="488"/>
      <c r="AL272" s="485"/>
      <c r="AM272" s="476"/>
      <c r="AN272" s="485"/>
      <c r="AO272" s="485"/>
      <c r="AP272" s="485"/>
      <c r="AQ272" s="485"/>
      <c r="AR272" s="485"/>
      <c r="AS272" s="486"/>
      <c r="AT272" s="486"/>
      <c r="AU272" s="486"/>
      <c r="AV272" s="487"/>
    </row>
    <row r="273" spans="9:48" ht="25.5"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U273" s="145"/>
      <c r="V273" s="535">
        <v>3</v>
      </c>
      <c r="W273" s="211" t="s">
        <v>671</v>
      </c>
      <c r="X273" s="207" t="s">
        <v>308</v>
      </c>
      <c r="Y273" s="210">
        <v>86</v>
      </c>
      <c r="Z273" s="210">
        <v>11</v>
      </c>
      <c r="AA273" s="210">
        <v>24</v>
      </c>
      <c r="AB273" s="210">
        <v>213</v>
      </c>
      <c r="AC273" s="210">
        <v>137</v>
      </c>
      <c r="AD273" s="419">
        <f>1.2*Y273*Z273*50*1.163/AA273/1000000</f>
        <v>0.0027504950000000004</v>
      </c>
      <c r="AE273" s="419">
        <f>AD273*0.64</f>
        <v>0.0017603168000000003</v>
      </c>
      <c r="AF273" s="419">
        <f>2.4*AD273</f>
        <v>0.006601188000000001</v>
      </c>
      <c r="AG273" s="230">
        <f>(AD273*AB273+AE273*AC273)*AA273*3.6</f>
        <v>71.45442748224</v>
      </c>
      <c r="AH273" s="249"/>
      <c r="AI273" s="249"/>
      <c r="AJ273" s="249"/>
      <c r="AK273" s="488"/>
      <c r="AL273" s="484"/>
      <c r="AM273" s="476"/>
      <c r="AN273" s="485"/>
      <c r="AO273" s="485"/>
      <c r="AP273" s="485"/>
      <c r="AQ273" s="485"/>
      <c r="AR273" s="485"/>
      <c r="AS273" s="486"/>
      <c r="AT273" s="486"/>
      <c r="AU273" s="486"/>
      <c r="AV273" s="487"/>
    </row>
    <row r="274" spans="9:48" ht="12.75"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U274" s="146"/>
      <c r="V274" s="536"/>
      <c r="W274" s="594" t="s">
        <v>478</v>
      </c>
      <c r="X274" s="594"/>
      <c r="Y274" s="594"/>
      <c r="Z274" s="531"/>
      <c r="AA274" s="531"/>
      <c r="AB274" s="531"/>
      <c r="AC274" s="531"/>
      <c r="AD274" s="532">
        <f>SUM(AD275:AD276)</f>
        <v>0.00200036</v>
      </c>
      <c r="AE274" s="533"/>
      <c r="AF274" s="532">
        <f>SUM(AF275:AF276)</f>
        <v>0.004800864</v>
      </c>
      <c r="AG274" s="534">
        <f>SUM(AG275:AG276)</f>
        <v>51.96685635072001</v>
      </c>
      <c r="AH274" s="249"/>
      <c r="AI274" s="249"/>
      <c r="AJ274" s="249"/>
      <c r="AK274" s="489"/>
      <c r="AL274" s="622"/>
      <c r="AM274" s="622"/>
      <c r="AN274" s="622"/>
      <c r="AO274" s="475"/>
      <c r="AP274" s="475"/>
      <c r="AQ274" s="475"/>
      <c r="AR274" s="475"/>
      <c r="AS274" s="480"/>
      <c r="AT274" s="481"/>
      <c r="AU274" s="480"/>
      <c r="AV274" s="482"/>
    </row>
    <row r="275" spans="9:48" ht="25.5">
      <c r="I275" s="42"/>
      <c r="J275" s="27"/>
      <c r="K275" s="27"/>
      <c r="L275" s="27"/>
      <c r="M275" s="451"/>
      <c r="N275" s="27"/>
      <c r="O275" s="27"/>
      <c r="P275" s="452"/>
      <c r="Q275" s="27"/>
      <c r="R275" s="451"/>
      <c r="S275" s="27"/>
      <c r="U275" s="145"/>
      <c r="V275" s="535">
        <v>4</v>
      </c>
      <c r="W275" s="537" t="s">
        <v>672</v>
      </c>
      <c r="X275" s="207" t="s">
        <v>308</v>
      </c>
      <c r="Y275" s="210">
        <v>86</v>
      </c>
      <c r="Z275" s="210">
        <v>2</v>
      </c>
      <c r="AA275" s="210">
        <v>24</v>
      </c>
      <c r="AB275" s="210">
        <v>213</v>
      </c>
      <c r="AC275" s="210">
        <v>137</v>
      </c>
      <c r="AD275" s="419">
        <f>1.2*Y275*Z275*50*1.163/AA275/1000000</f>
        <v>0.00050009</v>
      </c>
      <c r="AE275" s="538">
        <f>AD275*0.64</f>
        <v>0.00032005760000000004</v>
      </c>
      <c r="AF275" s="419">
        <f>2.4*AD275</f>
        <v>0.001200216</v>
      </c>
      <c r="AG275" s="230">
        <f>(AD275*AB275+AE275*AC275)*AA275*3.6</f>
        <v>12.991714087680002</v>
      </c>
      <c r="AH275" s="249"/>
      <c r="AI275" s="249"/>
      <c r="AJ275" s="249"/>
      <c r="AK275" s="488"/>
      <c r="AL275" s="490"/>
      <c r="AM275" s="476"/>
      <c r="AN275" s="485"/>
      <c r="AO275" s="485"/>
      <c r="AP275" s="485"/>
      <c r="AQ275" s="485"/>
      <c r="AR275" s="485"/>
      <c r="AS275" s="486"/>
      <c r="AT275" s="491"/>
      <c r="AU275" s="486"/>
      <c r="AV275" s="487"/>
    </row>
    <row r="276" spans="9:48" ht="27.75" customHeight="1">
      <c r="I276" s="42"/>
      <c r="J276" s="43"/>
      <c r="K276" s="43"/>
      <c r="L276" s="43"/>
      <c r="M276" s="453"/>
      <c r="N276" s="43"/>
      <c r="O276" s="43"/>
      <c r="P276" s="453"/>
      <c r="Q276" s="43"/>
      <c r="R276" s="453"/>
      <c r="S276" s="43"/>
      <c r="U276" s="145"/>
      <c r="V276" s="535">
        <v>5</v>
      </c>
      <c r="W276" s="537" t="s">
        <v>673</v>
      </c>
      <c r="X276" s="207" t="s">
        <v>308</v>
      </c>
      <c r="Y276" s="210">
        <v>86</v>
      </c>
      <c r="Z276" s="210">
        <v>6</v>
      </c>
      <c r="AA276" s="210">
        <v>24</v>
      </c>
      <c r="AB276" s="210">
        <v>213</v>
      </c>
      <c r="AC276" s="210">
        <v>137</v>
      </c>
      <c r="AD276" s="419">
        <f>1.2*Y276*Z276*50*1.163/AA276/1000000</f>
        <v>0.0015002700000000002</v>
      </c>
      <c r="AE276" s="419">
        <f>AD276*0.64</f>
        <v>0.0009601728000000001</v>
      </c>
      <c r="AF276" s="419">
        <f>2.4*AD276</f>
        <v>0.003600648</v>
      </c>
      <c r="AG276" s="230">
        <f>(AD276*AB276+AE276*AC276)*AA276*3.6</f>
        <v>38.975142263040006</v>
      </c>
      <c r="AH276" s="249"/>
      <c r="AI276" s="249"/>
      <c r="AJ276" s="249"/>
      <c r="AK276" s="488"/>
      <c r="AL276" s="490"/>
      <c r="AM276" s="476"/>
      <c r="AN276" s="485"/>
      <c r="AO276" s="485"/>
      <c r="AP276" s="485"/>
      <c r="AQ276" s="485"/>
      <c r="AR276" s="485"/>
      <c r="AS276" s="486"/>
      <c r="AT276" s="486"/>
      <c r="AU276" s="486"/>
      <c r="AV276" s="487"/>
    </row>
    <row r="277" spans="9:48" ht="19.5" customHeight="1">
      <c r="I277" s="42"/>
      <c r="J277" s="454"/>
      <c r="K277" s="614"/>
      <c r="L277" s="614"/>
      <c r="M277" s="614"/>
      <c r="N277" s="614"/>
      <c r="O277" s="614"/>
      <c r="P277" s="614"/>
      <c r="Q277" s="614"/>
      <c r="R277" s="614"/>
      <c r="S277" s="614"/>
      <c r="U277" s="141"/>
      <c r="V277" s="207"/>
      <c r="W277" s="597" t="s">
        <v>674</v>
      </c>
      <c r="X277" s="597"/>
      <c r="Y277" s="597"/>
      <c r="Z277" s="597"/>
      <c r="AA277" s="597"/>
      <c r="AB277" s="597"/>
      <c r="AC277" s="597"/>
      <c r="AD277" s="539">
        <f>SUM(AD279:AD280)</f>
        <v>0.00994365</v>
      </c>
      <c r="AE277" s="540"/>
      <c r="AF277" s="539">
        <f>SUM(AF278)</f>
        <v>0.24</v>
      </c>
      <c r="AG277" s="439">
        <f>SUM(AG278)</f>
        <v>63</v>
      </c>
      <c r="AH277" s="249"/>
      <c r="AI277" s="249"/>
      <c r="AJ277" s="249"/>
      <c r="AK277" s="476"/>
      <c r="AL277" s="623"/>
      <c r="AM277" s="623"/>
      <c r="AN277" s="623"/>
      <c r="AO277" s="623"/>
      <c r="AP277" s="623"/>
      <c r="AQ277" s="623"/>
      <c r="AR277" s="623"/>
      <c r="AS277" s="492"/>
      <c r="AT277" s="493"/>
      <c r="AU277" s="492"/>
      <c r="AV277" s="494"/>
    </row>
    <row r="278" spans="9:48" ht="14.25" customHeight="1">
      <c r="I278" s="42"/>
      <c r="J278" s="454"/>
      <c r="K278" s="615"/>
      <c r="L278" s="615"/>
      <c r="M278" s="615"/>
      <c r="N278" s="615"/>
      <c r="O278" s="455"/>
      <c r="P278" s="456"/>
      <c r="Q278" s="457"/>
      <c r="R278" s="458"/>
      <c r="S278" s="459"/>
      <c r="U278" s="141"/>
      <c r="V278" s="207"/>
      <c r="W278" s="594" t="s">
        <v>488</v>
      </c>
      <c r="X278" s="594"/>
      <c r="Y278" s="594"/>
      <c r="Z278" s="531"/>
      <c r="AA278" s="531"/>
      <c r="AB278" s="531"/>
      <c r="AC278" s="531"/>
      <c r="AD278" s="541">
        <v>0.01</v>
      </c>
      <c r="AE278" s="204"/>
      <c r="AF278" s="541">
        <v>0.24</v>
      </c>
      <c r="AG278" s="542">
        <v>63</v>
      </c>
      <c r="AH278" s="249"/>
      <c r="AI278" s="249"/>
      <c r="AJ278" s="249"/>
      <c r="AK278" s="476"/>
      <c r="AL278" s="622"/>
      <c r="AM278" s="622"/>
      <c r="AN278" s="622"/>
      <c r="AO278" s="475"/>
      <c r="AP278" s="475"/>
      <c r="AQ278" s="475"/>
      <c r="AR278" s="475"/>
      <c r="AS278" s="495"/>
      <c r="AT278" s="496"/>
      <c r="AU278" s="495"/>
      <c r="AV278" s="497"/>
    </row>
    <row r="279" spans="9:48" ht="40.5" customHeight="1">
      <c r="I279" s="42"/>
      <c r="J279" s="460"/>
      <c r="K279" s="460"/>
      <c r="L279" s="461"/>
      <c r="M279" s="462"/>
      <c r="N279" s="461"/>
      <c r="O279" s="461"/>
      <c r="P279" s="463"/>
      <c r="Q279" s="462"/>
      <c r="R279" s="462"/>
      <c r="S279" s="464"/>
      <c r="U279" s="141"/>
      <c r="V279" s="207">
        <v>6</v>
      </c>
      <c r="W279" s="207" t="s">
        <v>675</v>
      </c>
      <c r="X279" s="210" t="s">
        <v>390</v>
      </c>
      <c r="Y279" s="188">
        <v>5</v>
      </c>
      <c r="Z279" s="188">
        <v>30</v>
      </c>
      <c r="AA279" s="188">
        <v>8</v>
      </c>
      <c r="AB279" s="188">
        <v>152</v>
      </c>
      <c r="AC279" s="188">
        <v>106</v>
      </c>
      <c r="AD279" s="421">
        <f>1.2*Y279*Z279*50*1.163/AA279/1000000</f>
        <v>0.001308375</v>
      </c>
      <c r="AE279" s="204">
        <f>AD279*0.64</f>
        <v>0.0008373600000000001</v>
      </c>
      <c r="AF279" s="421">
        <f>2.4*AD279</f>
        <v>0.0031401000000000003</v>
      </c>
      <c r="AG279" s="434">
        <f>(AD279*AB279+AE279*AC279)*AA279*3.6</f>
        <v>8.283835008000002</v>
      </c>
      <c r="AH279" s="249"/>
      <c r="AI279" s="249"/>
      <c r="AJ279" s="249"/>
      <c r="AK279" s="476"/>
      <c r="AL279" s="476"/>
      <c r="AM279" s="485"/>
      <c r="AN279" s="498"/>
      <c r="AO279" s="498"/>
      <c r="AP279" s="498"/>
      <c r="AQ279" s="498"/>
      <c r="AR279" s="498"/>
      <c r="AS279" s="499"/>
      <c r="AT279" s="496"/>
      <c r="AU279" s="499"/>
      <c r="AV279" s="500"/>
    </row>
    <row r="280" spans="9:48" ht="42.75" customHeight="1"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U280" s="144"/>
      <c r="V280" s="423">
        <v>7</v>
      </c>
      <c r="W280" s="207" t="s">
        <v>676</v>
      </c>
      <c r="X280" s="210" t="s">
        <v>390</v>
      </c>
      <c r="Y280" s="188">
        <v>55</v>
      </c>
      <c r="Z280" s="188">
        <v>18</v>
      </c>
      <c r="AA280" s="188">
        <v>8</v>
      </c>
      <c r="AB280" s="188">
        <v>152</v>
      </c>
      <c r="AC280" s="188">
        <v>106</v>
      </c>
      <c r="AD280" s="421">
        <f>1.2*Y280*Z280*50*1.163/AA280/1000000</f>
        <v>0.008635275</v>
      </c>
      <c r="AE280" s="421">
        <f>AD280*0.64</f>
        <v>0.005526576</v>
      </c>
      <c r="AF280" s="421">
        <f>2.4*AD280</f>
        <v>0.02072466</v>
      </c>
      <c r="AG280" s="434">
        <f>(AD280*AB280+AE280*AC280)*AA280*3.6</f>
        <v>54.673311052799995</v>
      </c>
      <c r="AH280" s="249"/>
      <c r="AI280" s="249"/>
      <c r="AJ280" s="249"/>
      <c r="AK280" s="483"/>
      <c r="AL280" s="476"/>
      <c r="AM280" s="485"/>
      <c r="AN280" s="498"/>
      <c r="AO280" s="498"/>
      <c r="AP280" s="498"/>
      <c r="AQ280" s="498"/>
      <c r="AR280" s="498"/>
      <c r="AS280" s="499"/>
      <c r="AT280" s="499"/>
      <c r="AU280" s="499"/>
      <c r="AV280" s="500"/>
    </row>
    <row r="281" spans="9:48" ht="53.25" customHeight="1">
      <c r="I281" s="42"/>
      <c r="J281" s="42"/>
      <c r="K281" s="575"/>
      <c r="L281" s="575"/>
      <c r="M281" s="575"/>
      <c r="N281" s="575"/>
      <c r="O281" s="575"/>
      <c r="P281" s="575"/>
      <c r="Q281" s="575"/>
      <c r="R281" s="575"/>
      <c r="S281" s="575"/>
      <c r="U281" s="142"/>
      <c r="V281" s="527"/>
      <c r="W281" s="597" t="s">
        <v>677</v>
      </c>
      <c r="X281" s="597"/>
      <c r="Y281" s="597"/>
      <c r="Z281" s="597"/>
      <c r="AA281" s="597"/>
      <c r="AB281" s="597"/>
      <c r="AC281" s="597"/>
      <c r="AD281" s="543">
        <f>SUM(AD282)</f>
        <v>0.001308375</v>
      </c>
      <c r="AE281" s="544"/>
      <c r="AF281" s="543">
        <f>SUM(AF282)</f>
        <v>0.0031401</v>
      </c>
      <c r="AG281" s="545">
        <f>SUM(AG282)</f>
        <v>8.283835008</v>
      </c>
      <c r="AH281" s="249"/>
      <c r="AI281" s="249"/>
      <c r="AJ281" s="249"/>
      <c r="AK281" s="474"/>
      <c r="AL281" s="623"/>
      <c r="AM281" s="623"/>
      <c r="AN281" s="623"/>
      <c r="AO281" s="623"/>
      <c r="AP281" s="623"/>
      <c r="AQ281" s="623"/>
      <c r="AR281" s="623"/>
      <c r="AS281" s="501"/>
      <c r="AT281" s="502"/>
      <c r="AU281" s="501"/>
      <c r="AV281" s="503"/>
    </row>
    <row r="282" spans="9:48" ht="15.75" customHeight="1">
      <c r="I282" s="42"/>
      <c r="J282" s="460"/>
      <c r="K282" s="460"/>
      <c r="L282" s="461"/>
      <c r="M282" s="462"/>
      <c r="N282" s="461"/>
      <c r="O282" s="461"/>
      <c r="P282" s="463"/>
      <c r="Q282" s="462"/>
      <c r="R282" s="462"/>
      <c r="S282" s="464"/>
      <c r="U282" s="142"/>
      <c r="V282" s="527"/>
      <c r="W282" s="594" t="s">
        <v>488</v>
      </c>
      <c r="X282" s="594"/>
      <c r="Y282" s="594"/>
      <c r="Z282" s="531"/>
      <c r="AA282" s="531"/>
      <c r="AB282" s="531"/>
      <c r="AC282" s="531"/>
      <c r="AD282" s="541">
        <f>SUM(AD283:AD284)</f>
        <v>0.001308375</v>
      </c>
      <c r="AE282" s="204"/>
      <c r="AF282" s="541">
        <f>SUM(AF283:AF284)</f>
        <v>0.0031401</v>
      </c>
      <c r="AG282" s="542">
        <f>SUM(AG283:AG284)</f>
        <v>8.283835008</v>
      </c>
      <c r="AH282" s="249"/>
      <c r="AI282" s="249"/>
      <c r="AJ282" s="249"/>
      <c r="AK282" s="474"/>
      <c r="AL282" s="622"/>
      <c r="AM282" s="622"/>
      <c r="AN282" s="622"/>
      <c r="AO282" s="475"/>
      <c r="AP282" s="475"/>
      <c r="AQ282" s="475"/>
      <c r="AR282" s="475"/>
      <c r="AS282" s="495"/>
      <c r="AT282" s="496"/>
      <c r="AU282" s="495"/>
      <c r="AV282" s="497"/>
    </row>
    <row r="283" spans="9:48" ht="44.25" customHeight="1"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U283" s="144"/>
      <c r="V283" s="423">
        <v>8</v>
      </c>
      <c r="W283" s="207" t="s">
        <v>678</v>
      </c>
      <c r="X283" s="423" t="s">
        <v>390</v>
      </c>
      <c r="Y283" s="188">
        <v>5</v>
      </c>
      <c r="Z283" s="188">
        <v>10</v>
      </c>
      <c r="AA283" s="188">
        <v>8</v>
      </c>
      <c r="AB283" s="188">
        <v>152</v>
      </c>
      <c r="AC283" s="188">
        <v>106</v>
      </c>
      <c r="AD283" s="546">
        <f>1.2*Y283*Z283*50*1.163/AA283/1000000</f>
        <v>0.000436125</v>
      </c>
      <c r="AE283" s="546">
        <f>AD283*0.64</f>
        <v>0.00027912</v>
      </c>
      <c r="AF283" s="421">
        <f>2.4*AD283</f>
        <v>0.0010467</v>
      </c>
      <c r="AG283" s="434">
        <f>(AD283*AB283+AE283*AC283)*AA283*3.6</f>
        <v>2.761278336</v>
      </c>
      <c r="AH283" s="249"/>
      <c r="AI283" s="249"/>
      <c r="AJ283" s="249"/>
      <c r="AK283" s="483"/>
      <c r="AL283" s="476"/>
      <c r="AM283" s="483"/>
      <c r="AN283" s="498"/>
      <c r="AO283" s="498"/>
      <c r="AP283" s="498"/>
      <c r="AQ283" s="498"/>
      <c r="AR283" s="498"/>
      <c r="AS283" s="504"/>
      <c r="AT283" s="504"/>
      <c r="AU283" s="499"/>
      <c r="AV283" s="500"/>
    </row>
    <row r="284" spans="9:48" ht="56.25" customHeight="1">
      <c r="I284" s="42"/>
      <c r="J284" s="460"/>
      <c r="K284" s="465"/>
      <c r="L284" s="316"/>
      <c r="M284" s="317"/>
      <c r="N284" s="316"/>
      <c r="O284" s="316"/>
      <c r="P284" s="466"/>
      <c r="Q284" s="317"/>
      <c r="R284" s="317"/>
      <c r="S284" s="381"/>
      <c r="U284" s="144"/>
      <c r="V284" s="423">
        <v>9</v>
      </c>
      <c r="W284" s="207" t="s">
        <v>679</v>
      </c>
      <c r="X284" s="423" t="s">
        <v>390</v>
      </c>
      <c r="Y284" s="188">
        <v>5</v>
      </c>
      <c r="Z284" s="188">
        <v>20</v>
      </c>
      <c r="AA284" s="188">
        <v>8</v>
      </c>
      <c r="AB284" s="188">
        <v>152</v>
      </c>
      <c r="AC284" s="188">
        <v>106</v>
      </c>
      <c r="AD284" s="421">
        <f>1.2*Y284*Z284*50*1.163/AA284/1000000</f>
        <v>0.00087225</v>
      </c>
      <c r="AE284" s="421">
        <f>AD284*0.64</f>
        <v>0.00055824</v>
      </c>
      <c r="AF284" s="421">
        <f>2.4*AD284</f>
        <v>0.0020934</v>
      </c>
      <c r="AG284" s="434">
        <f>(AD284*AB284+AE284*AC284)*AA284*3.6</f>
        <v>5.522556672</v>
      </c>
      <c r="AH284" s="249"/>
      <c r="AI284" s="249"/>
      <c r="AJ284" s="249"/>
      <c r="AK284" s="483"/>
      <c r="AL284" s="476"/>
      <c r="AM284" s="483"/>
      <c r="AN284" s="498"/>
      <c r="AO284" s="498"/>
      <c r="AP284" s="498"/>
      <c r="AQ284" s="498"/>
      <c r="AR284" s="498"/>
      <c r="AS284" s="499"/>
      <c r="AT284" s="499"/>
      <c r="AU284" s="499"/>
      <c r="AV284" s="500"/>
    </row>
    <row r="285" spans="9:48" ht="33" customHeight="1">
      <c r="I285" s="42"/>
      <c r="J285" s="460"/>
      <c r="K285" s="465"/>
      <c r="L285" s="467"/>
      <c r="M285" s="468"/>
      <c r="N285" s="467"/>
      <c r="O285" s="460"/>
      <c r="P285" s="469"/>
      <c r="Q285" s="468"/>
      <c r="R285" s="468"/>
      <c r="S285" s="375"/>
      <c r="U285" s="147"/>
      <c r="V285" s="547"/>
      <c r="W285" s="610" t="s">
        <v>680</v>
      </c>
      <c r="X285" s="610"/>
      <c r="Y285" s="610"/>
      <c r="Z285" s="610"/>
      <c r="AA285" s="610"/>
      <c r="AB285" s="610"/>
      <c r="AC285" s="610"/>
      <c r="AD285" s="548">
        <f>SUM(AD269+AD277+AD281)</f>
        <v>0.028255085</v>
      </c>
      <c r="AE285" s="549"/>
      <c r="AF285" s="549">
        <f>SUM(AF269+AF277+AF281)</f>
        <v>0.283947444</v>
      </c>
      <c r="AG285" s="550">
        <f>SUM(AG269+AG277+AG281)</f>
        <v>513.0021139891201</v>
      </c>
      <c r="AH285" s="249"/>
      <c r="AI285" s="249"/>
      <c r="AJ285" s="249"/>
      <c r="AK285" s="505"/>
      <c r="AL285" s="624"/>
      <c r="AM285" s="624"/>
      <c r="AN285" s="624"/>
      <c r="AO285" s="624"/>
      <c r="AP285" s="624"/>
      <c r="AQ285" s="624"/>
      <c r="AR285" s="624"/>
      <c r="AS285" s="506"/>
      <c r="AT285" s="507"/>
      <c r="AU285" s="507"/>
      <c r="AV285" s="508"/>
    </row>
    <row r="286" spans="9:48" ht="36.75" customHeight="1"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U286" s="148"/>
      <c r="V286" s="551"/>
      <c r="W286" s="610" t="s">
        <v>681</v>
      </c>
      <c r="X286" s="610"/>
      <c r="Y286" s="610"/>
      <c r="Z286" s="610"/>
      <c r="AA286" s="610"/>
      <c r="AB286" s="610"/>
      <c r="AC286" s="610"/>
      <c r="AD286" s="610"/>
      <c r="AE286" s="610"/>
      <c r="AF286" s="610"/>
      <c r="AG286" s="610"/>
      <c r="AH286" s="249"/>
      <c r="AI286" s="249"/>
      <c r="AJ286" s="249"/>
      <c r="AK286" s="509"/>
      <c r="AL286" s="624"/>
      <c r="AM286" s="624"/>
      <c r="AN286" s="624"/>
      <c r="AO286" s="624"/>
      <c r="AP286" s="624"/>
      <c r="AQ286" s="624"/>
      <c r="AR286" s="624"/>
      <c r="AS286" s="624"/>
      <c r="AT286" s="624"/>
      <c r="AU286" s="624"/>
      <c r="AV286" s="624"/>
    </row>
    <row r="287" spans="9:48" ht="13.5" customHeight="1"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U287" s="142"/>
      <c r="V287" s="527"/>
      <c r="W287" s="618" t="s">
        <v>301</v>
      </c>
      <c r="X287" s="618"/>
      <c r="Y287" s="618"/>
      <c r="Z287" s="618"/>
      <c r="AA287" s="618"/>
      <c r="AB287" s="618"/>
      <c r="AC287" s="618"/>
      <c r="AD287" s="552">
        <f>SUM(AD288+AD291+AD298)</f>
        <v>0.29455301</v>
      </c>
      <c r="AE287" s="529"/>
      <c r="AF287" s="552">
        <f>SUM(AF288+AF291+AF298)</f>
        <v>0.706927224</v>
      </c>
      <c r="AG287" s="356">
        <f>SUM(AG288+AG291+AG298)</f>
        <v>7652.119597643521</v>
      </c>
      <c r="AH287" s="249"/>
      <c r="AI287" s="249"/>
      <c r="AJ287" s="249"/>
      <c r="AK287" s="474"/>
      <c r="AL287" s="619"/>
      <c r="AM287" s="619"/>
      <c r="AN287" s="619"/>
      <c r="AO287" s="619"/>
      <c r="AP287" s="619"/>
      <c r="AQ287" s="619"/>
      <c r="AR287" s="619"/>
      <c r="AS287" s="510"/>
      <c r="AT287" s="478"/>
      <c r="AU287" s="510"/>
      <c r="AV287" s="511"/>
    </row>
    <row r="288" spans="9:48" ht="16.5" customHeight="1"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U288" s="146"/>
      <c r="V288" s="536"/>
      <c r="W288" s="620" t="s">
        <v>682</v>
      </c>
      <c r="X288" s="620"/>
      <c r="Y288" s="620"/>
      <c r="Z288" s="529"/>
      <c r="AA288" s="529"/>
      <c r="AB288" s="529"/>
      <c r="AC288" s="529"/>
      <c r="AD288" s="532">
        <f>SUM(AD289:AD290)</f>
        <v>0.057260305</v>
      </c>
      <c r="AE288" s="553"/>
      <c r="AF288" s="532">
        <f>SUM(AF289:AF290)</f>
        <v>0.137424732</v>
      </c>
      <c r="AG288" s="534">
        <f>SUM(AG289:AG290)</f>
        <v>1487.55126303936</v>
      </c>
      <c r="AH288" s="249"/>
      <c r="AI288" s="249"/>
      <c r="AJ288" s="249"/>
      <c r="AK288" s="489"/>
      <c r="AL288" s="621"/>
      <c r="AM288" s="621"/>
      <c r="AN288" s="621"/>
      <c r="AO288" s="478"/>
      <c r="AP288" s="478"/>
      <c r="AQ288" s="478"/>
      <c r="AR288" s="478"/>
      <c r="AS288" s="480"/>
      <c r="AT288" s="512"/>
      <c r="AU288" s="480"/>
      <c r="AV288" s="482"/>
    </row>
    <row r="289" spans="9:48" ht="24" customHeight="1"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U289" s="145"/>
      <c r="V289" s="535">
        <v>11</v>
      </c>
      <c r="W289" s="423" t="s">
        <v>683</v>
      </c>
      <c r="X289" s="207" t="s">
        <v>308</v>
      </c>
      <c r="Y289" s="210">
        <v>86</v>
      </c>
      <c r="Z289" s="210">
        <v>110</v>
      </c>
      <c r="AA289" s="210">
        <v>24</v>
      </c>
      <c r="AB289" s="210">
        <v>213</v>
      </c>
      <c r="AC289" s="210">
        <v>137</v>
      </c>
      <c r="AD289" s="419">
        <f>1.2*Y289*Z289*50*1.163/AA289/1000000</f>
        <v>0.02750495</v>
      </c>
      <c r="AE289" s="419">
        <f>AD289*0.64</f>
        <v>0.017603168</v>
      </c>
      <c r="AF289" s="419">
        <f>2.4*AD289</f>
        <v>0.06601188</v>
      </c>
      <c r="AG289" s="230">
        <f>(AD289*AB289+AE289*AC289)*AA289*3.6</f>
        <v>714.5442748224</v>
      </c>
      <c r="AH289" s="249"/>
      <c r="AI289" s="249"/>
      <c r="AJ289" s="249"/>
      <c r="AK289" s="488"/>
      <c r="AL289" s="484"/>
      <c r="AM289" s="476"/>
      <c r="AN289" s="485"/>
      <c r="AO289" s="485"/>
      <c r="AP289" s="485"/>
      <c r="AQ289" s="485"/>
      <c r="AR289" s="485"/>
      <c r="AS289" s="486"/>
      <c r="AT289" s="486"/>
      <c r="AU289" s="486"/>
      <c r="AV289" s="487"/>
    </row>
    <row r="290" spans="9:48" ht="25.5"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U290" s="145"/>
      <c r="V290" s="535">
        <v>12</v>
      </c>
      <c r="W290" s="423" t="s">
        <v>684</v>
      </c>
      <c r="X290" s="207" t="s">
        <v>308</v>
      </c>
      <c r="Y290" s="210">
        <v>86</v>
      </c>
      <c r="Z290" s="210">
        <v>119</v>
      </c>
      <c r="AA290" s="210">
        <v>24</v>
      </c>
      <c r="AB290" s="210">
        <v>213</v>
      </c>
      <c r="AC290" s="210">
        <v>137</v>
      </c>
      <c r="AD290" s="419">
        <f>1.2*Y290*Z290*50*1.163/AA290/1000000</f>
        <v>0.029755355</v>
      </c>
      <c r="AE290" s="419">
        <f>AD290*0.64</f>
        <v>0.0190434272</v>
      </c>
      <c r="AF290" s="419">
        <f>2.4*AD290</f>
        <v>0.071412852</v>
      </c>
      <c r="AG290" s="230">
        <f>(AD290*AB290+AE290*AC290)*AA290*3.6</f>
        <v>773.0069882169599</v>
      </c>
      <c r="AH290" s="249"/>
      <c r="AI290" s="249"/>
      <c r="AJ290" s="249"/>
      <c r="AK290" s="488"/>
      <c r="AL290" s="485"/>
      <c r="AM290" s="476"/>
      <c r="AN290" s="485"/>
      <c r="AO290" s="485"/>
      <c r="AP290" s="485"/>
      <c r="AQ290" s="485"/>
      <c r="AR290" s="485"/>
      <c r="AS290" s="486"/>
      <c r="AT290" s="486"/>
      <c r="AU290" s="486"/>
      <c r="AV290" s="487"/>
    </row>
    <row r="291" spans="9:48" ht="12.75"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U291" s="146"/>
      <c r="V291" s="536"/>
      <c r="W291" s="620" t="s">
        <v>685</v>
      </c>
      <c r="X291" s="620"/>
      <c r="Y291" s="620"/>
      <c r="Z291" s="531"/>
      <c r="AA291" s="531"/>
      <c r="AB291" s="531"/>
      <c r="AC291" s="531"/>
      <c r="AD291" s="532">
        <f>SUM(AD292:AD297)</f>
        <v>0.161779115</v>
      </c>
      <c r="AE291" s="533"/>
      <c r="AF291" s="532">
        <f>SUM(AF292:AF297)</f>
        <v>0.388269876</v>
      </c>
      <c r="AG291" s="534">
        <f>SUM(AG292:AG297)</f>
        <v>4202.81950736448</v>
      </c>
      <c r="AH291" s="249"/>
      <c r="AI291" s="249"/>
      <c r="AJ291" s="249"/>
      <c r="AK291" s="489"/>
      <c r="AL291" s="621"/>
      <c r="AM291" s="621"/>
      <c r="AN291" s="621"/>
      <c r="AO291" s="475"/>
      <c r="AP291" s="475"/>
      <c r="AQ291" s="475"/>
      <c r="AR291" s="475"/>
      <c r="AS291" s="480"/>
      <c r="AT291" s="481"/>
      <c r="AU291" s="480"/>
      <c r="AV291" s="482"/>
    </row>
    <row r="292" spans="21:48" ht="24.75" customHeight="1">
      <c r="U292" s="145"/>
      <c r="V292" s="535">
        <v>13</v>
      </c>
      <c r="W292" s="423" t="s">
        <v>686</v>
      </c>
      <c r="X292" s="207" t="s">
        <v>308</v>
      </c>
      <c r="Y292" s="210">
        <v>86</v>
      </c>
      <c r="Z292" s="210">
        <v>93</v>
      </c>
      <c r="AA292" s="210">
        <v>24</v>
      </c>
      <c r="AB292" s="210">
        <v>213</v>
      </c>
      <c r="AC292" s="210">
        <v>137</v>
      </c>
      <c r="AD292" s="419">
        <f aca="true" t="shared" si="31" ref="AD292:AD297">1.2*Y292*Z292*50*1.163/AA292/1000000</f>
        <v>0.023254185</v>
      </c>
      <c r="AE292" s="419">
        <f aca="true" t="shared" si="32" ref="AE292:AE297">AD292*0.64</f>
        <v>0.0148826784</v>
      </c>
      <c r="AF292" s="419">
        <f aca="true" t="shared" si="33" ref="AF292:AF297">2.4*AD292</f>
        <v>0.055810043999999996</v>
      </c>
      <c r="AG292" s="230">
        <f aca="true" t="shared" si="34" ref="AG292:AG297">(AD292*AB292+AE292*AC292)*AA292*3.6</f>
        <v>604.11470507712</v>
      </c>
      <c r="AH292" s="249"/>
      <c r="AI292" s="249"/>
      <c r="AJ292" s="249"/>
      <c r="AK292" s="488"/>
      <c r="AL292" s="484"/>
      <c r="AM292" s="476"/>
      <c r="AN292" s="485"/>
      <c r="AO292" s="485"/>
      <c r="AP292" s="485"/>
      <c r="AQ292" s="485"/>
      <c r="AR292" s="485"/>
      <c r="AS292" s="486"/>
      <c r="AT292" s="486"/>
      <c r="AU292" s="486"/>
      <c r="AV292" s="487"/>
    </row>
    <row r="293" spans="21:48" ht="24.75" customHeight="1">
      <c r="U293" s="145"/>
      <c r="V293" s="535">
        <v>14</v>
      </c>
      <c r="W293" s="423" t="s">
        <v>687</v>
      </c>
      <c r="X293" s="207" t="s">
        <v>308</v>
      </c>
      <c r="Y293" s="210">
        <v>86</v>
      </c>
      <c r="Z293" s="210">
        <v>119</v>
      </c>
      <c r="AA293" s="210">
        <v>24</v>
      </c>
      <c r="AB293" s="210">
        <v>213</v>
      </c>
      <c r="AC293" s="210">
        <v>137</v>
      </c>
      <c r="AD293" s="419">
        <f t="shared" si="31"/>
        <v>0.029755355</v>
      </c>
      <c r="AE293" s="419">
        <f t="shared" si="32"/>
        <v>0.0190434272</v>
      </c>
      <c r="AF293" s="419">
        <f t="shared" si="33"/>
        <v>0.071412852</v>
      </c>
      <c r="AG293" s="230">
        <f t="shared" si="34"/>
        <v>773.0069882169599</v>
      </c>
      <c r="AH293" s="249"/>
      <c r="AI293" s="249"/>
      <c r="AJ293" s="249"/>
      <c r="AK293" s="488"/>
      <c r="AL293" s="484"/>
      <c r="AM293" s="476"/>
      <c r="AN293" s="485"/>
      <c r="AO293" s="485"/>
      <c r="AP293" s="485"/>
      <c r="AQ293" s="485"/>
      <c r="AR293" s="485"/>
      <c r="AS293" s="486"/>
      <c r="AT293" s="486"/>
      <c r="AU293" s="486"/>
      <c r="AV293" s="487"/>
    </row>
    <row r="294" spans="21:48" ht="25.5">
      <c r="U294" s="145"/>
      <c r="V294" s="535">
        <v>15</v>
      </c>
      <c r="W294" s="423" t="s">
        <v>688</v>
      </c>
      <c r="X294" s="207" t="s">
        <v>308</v>
      </c>
      <c r="Y294" s="210">
        <v>86</v>
      </c>
      <c r="Z294" s="210">
        <v>101</v>
      </c>
      <c r="AA294" s="210">
        <v>24</v>
      </c>
      <c r="AB294" s="210">
        <v>213</v>
      </c>
      <c r="AC294" s="210">
        <v>137</v>
      </c>
      <c r="AD294" s="419">
        <f t="shared" si="31"/>
        <v>0.025254545000000003</v>
      </c>
      <c r="AE294" s="419">
        <f t="shared" si="32"/>
        <v>0.016162908800000004</v>
      </c>
      <c r="AF294" s="419">
        <f t="shared" si="33"/>
        <v>0.060610908000000005</v>
      </c>
      <c r="AG294" s="230">
        <f t="shared" si="34"/>
        <v>656.08156142784</v>
      </c>
      <c r="AH294" s="249"/>
      <c r="AI294" s="249"/>
      <c r="AJ294" s="249"/>
      <c r="AK294" s="488"/>
      <c r="AL294" s="484"/>
      <c r="AM294" s="476"/>
      <c r="AN294" s="485"/>
      <c r="AO294" s="485"/>
      <c r="AP294" s="485"/>
      <c r="AQ294" s="485"/>
      <c r="AR294" s="485"/>
      <c r="AS294" s="486"/>
      <c r="AT294" s="486"/>
      <c r="AU294" s="486"/>
      <c r="AV294" s="487"/>
    </row>
    <row r="295" spans="21:48" ht="26.25" customHeight="1">
      <c r="U295" s="145"/>
      <c r="V295" s="535">
        <v>16</v>
      </c>
      <c r="W295" s="423" t="s">
        <v>689</v>
      </c>
      <c r="X295" s="207" t="s">
        <v>308</v>
      </c>
      <c r="Y295" s="210">
        <v>86</v>
      </c>
      <c r="Z295" s="210">
        <v>170</v>
      </c>
      <c r="AA295" s="210">
        <v>24</v>
      </c>
      <c r="AB295" s="210">
        <v>213</v>
      </c>
      <c r="AC295" s="210">
        <v>137</v>
      </c>
      <c r="AD295" s="419">
        <f t="shared" si="31"/>
        <v>0.04250765</v>
      </c>
      <c r="AE295" s="419">
        <f t="shared" si="32"/>
        <v>0.027204896000000003</v>
      </c>
      <c r="AF295" s="419">
        <f t="shared" si="33"/>
        <v>0.10201836</v>
      </c>
      <c r="AG295" s="230">
        <f t="shared" si="34"/>
        <v>1104.2956974528001</v>
      </c>
      <c r="AH295" s="249"/>
      <c r="AI295" s="249"/>
      <c r="AJ295" s="249"/>
      <c r="AK295" s="488"/>
      <c r="AL295" s="484"/>
      <c r="AM295" s="476"/>
      <c r="AN295" s="485"/>
      <c r="AO295" s="485"/>
      <c r="AP295" s="485"/>
      <c r="AQ295" s="485"/>
      <c r="AR295" s="485"/>
      <c r="AS295" s="486"/>
      <c r="AT295" s="486"/>
      <c r="AU295" s="486"/>
      <c r="AV295" s="487"/>
    </row>
    <row r="296" spans="21:48" ht="24" customHeight="1">
      <c r="U296" s="145"/>
      <c r="V296" s="535">
        <v>17</v>
      </c>
      <c r="W296" s="423" t="s">
        <v>690</v>
      </c>
      <c r="X296" s="207" t="s">
        <v>308</v>
      </c>
      <c r="Y296" s="210">
        <v>86</v>
      </c>
      <c r="Z296" s="210">
        <v>95</v>
      </c>
      <c r="AA296" s="210">
        <v>24</v>
      </c>
      <c r="AB296" s="210">
        <v>213</v>
      </c>
      <c r="AC296" s="210">
        <v>137</v>
      </c>
      <c r="AD296" s="419">
        <f t="shared" si="31"/>
        <v>0.023754275</v>
      </c>
      <c r="AE296" s="419">
        <f t="shared" si="32"/>
        <v>0.015202736</v>
      </c>
      <c r="AF296" s="419">
        <f t="shared" si="33"/>
        <v>0.05701025999999999</v>
      </c>
      <c r="AG296" s="230">
        <f t="shared" si="34"/>
        <v>617.1064191648</v>
      </c>
      <c r="AH296" s="249"/>
      <c r="AI296" s="249"/>
      <c r="AJ296" s="249"/>
      <c r="AK296" s="488"/>
      <c r="AL296" s="484"/>
      <c r="AM296" s="476"/>
      <c r="AN296" s="485"/>
      <c r="AO296" s="485"/>
      <c r="AP296" s="485"/>
      <c r="AQ296" s="485"/>
      <c r="AR296" s="485"/>
      <c r="AS296" s="486"/>
      <c r="AT296" s="486"/>
      <c r="AU296" s="486"/>
      <c r="AV296" s="487"/>
    </row>
    <row r="297" spans="21:48" ht="25.5">
      <c r="U297" s="145"/>
      <c r="V297" s="535">
        <v>18</v>
      </c>
      <c r="W297" s="423" t="s">
        <v>691</v>
      </c>
      <c r="X297" s="207" t="s">
        <v>308</v>
      </c>
      <c r="Y297" s="210">
        <v>86</v>
      </c>
      <c r="Z297" s="210">
        <v>69</v>
      </c>
      <c r="AA297" s="210">
        <v>24</v>
      </c>
      <c r="AB297" s="210">
        <v>213</v>
      </c>
      <c r="AC297" s="210">
        <v>137</v>
      </c>
      <c r="AD297" s="419">
        <f t="shared" si="31"/>
        <v>0.017253105</v>
      </c>
      <c r="AE297" s="419">
        <f t="shared" si="32"/>
        <v>0.0110419872</v>
      </c>
      <c r="AF297" s="419">
        <f t="shared" si="33"/>
        <v>0.041407452000000004</v>
      </c>
      <c r="AG297" s="230">
        <f t="shared" si="34"/>
        <v>448.21413602496006</v>
      </c>
      <c r="AH297" s="249"/>
      <c r="AI297" s="249"/>
      <c r="AJ297" s="249"/>
      <c r="AK297" s="488"/>
      <c r="AL297" s="484"/>
      <c r="AM297" s="476"/>
      <c r="AN297" s="485"/>
      <c r="AO297" s="485"/>
      <c r="AP297" s="485"/>
      <c r="AQ297" s="485"/>
      <c r="AR297" s="485"/>
      <c r="AS297" s="486"/>
      <c r="AT297" s="486"/>
      <c r="AU297" s="486"/>
      <c r="AV297" s="487"/>
    </row>
    <row r="298" spans="21:48" ht="12.75">
      <c r="U298" s="146"/>
      <c r="V298" s="536"/>
      <c r="W298" s="625" t="s">
        <v>692</v>
      </c>
      <c r="X298" s="625"/>
      <c r="Y298" s="625"/>
      <c r="Z298" s="531"/>
      <c r="AA298" s="531"/>
      <c r="AB298" s="531"/>
      <c r="AC298" s="531"/>
      <c r="AD298" s="532">
        <f>SUM(AD299:AD300)</f>
        <v>0.07551359000000002</v>
      </c>
      <c r="AE298" s="533"/>
      <c r="AF298" s="532">
        <f>SUM(AF299:AF300)</f>
        <v>0.181232616</v>
      </c>
      <c r="AG298" s="534">
        <f>SUM(AG299:AG300)</f>
        <v>1961.7488272396804</v>
      </c>
      <c r="AH298" s="249"/>
      <c r="AI298" s="249"/>
      <c r="AJ298" s="249"/>
      <c r="AK298" s="489"/>
      <c r="AL298" s="626"/>
      <c r="AM298" s="626"/>
      <c r="AN298" s="626"/>
      <c r="AO298" s="475"/>
      <c r="AP298" s="475"/>
      <c r="AQ298" s="475"/>
      <c r="AR298" s="475"/>
      <c r="AS298" s="480"/>
      <c r="AT298" s="481"/>
      <c r="AU298" s="480"/>
      <c r="AV298" s="482"/>
    </row>
    <row r="299" spans="21:48" ht="24.75" customHeight="1">
      <c r="U299" s="145"/>
      <c r="V299" s="535">
        <v>19</v>
      </c>
      <c r="W299" s="423" t="s">
        <v>693</v>
      </c>
      <c r="X299" s="207" t="s">
        <v>308</v>
      </c>
      <c r="Y299" s="210">
        <v>86</v>
      </c>
      <c r="Z299" s="210">
        <v>122</v>
      </c>
      <c r="AA299" s="210">
        <v>24</v>
      </c>
      <c r="AB299" s="210">
        <v>213</v>
      </c>
      <c r="AC299" s="210">
        <v>137</v>
      </c>
      <c r="AD299" s="419">
        <f>1.2*Y299*Z299*50*1.163/AA299/1000000</f>
        <v>0.030505490000000003</v>
      </c>
      <c r="AE299" s="419">
        <f>AD299*0.64</f>
        <v>0.019523513600000004</v>
      </c>
      <c r="AF299" s="419">
        <f>2.4*AD299</f>
        <v>0.073213176</v>
      </c>
      <c r="AG299" s="230">
        <f>(AD299*AB299+AE299*AC299)*AA299*3.6</f>
        <v>792.49455934848</v>
      </c>
      <c r="AH299" s="249"/>
      <c r="AI299" s="249"/>
      <c r="AJ299" s="249"/>
      <c r="AK299" s="488"/>
      <c r="AL299" s="484"/>
      <c r="AM299" s="476"/>
      <c r="AN299" s="485"/>
      <c r="AO299" s="485"/>
      <c r="AP299" s="485"/>
      <c r="AQ299" s="485"/>
      <c r="AR299" s="485"/>
      <c r="AS299" s="486"/>
      <c r="AT299" s="486"/>
      <c r="AU299" s="486"/>
      <c r="AV299" s="487"/>
    </row>
    <row r="300" spans="21:48" ht="24" customHeight="1">
      <c r="U300" s="144"/>
      <c r="V300" s="423">
        <v>28</v>
      </c>
      <c r="W300" s="395" t="s">
        <v>517</v>
      </c>
      <c r="X300" s="207" t="s">
        <v>308</v>
      </c>
      <c r="Y300" s="210">
        <v>86</v>
      </c>
      <c r="Z300" s="210">
        <v>180</v>
      </c>
      <c r="AA300" s="210">
        <v>24</v>
      </c>
      <c r="AB300" s="210">
        <v>213</v>
      </c>
      <c r="AC300" s="210">
        <v>137</v>
      </c>
      <c r="AD300" s="419">
        <f>1.2*Y300*Z300*50*1.163/AA300/1000000</f>
        <v>0.04500810000000001</v>
      </c>
      <c r="AE300" s="419">
        <f>AD300*0.64</f>
        <v>0.028805184000000008</v>
      </c>
      <c r="AF300" s="419">
        <f>2.4*AD300</f>
        <v>0.10801944000000002</v>
      </c>
      <c r="AG300" s="230">
        <f>(AD300*AB300+AE300*AC300)*AA300*3.6</f>
        <v>1169.2542678912002</v>
      </c>
      <c r="AH300" s="249"/>
      <c r="AI300" s="249"/>
      <c r="AJ300" s="249"/>
      <c r="AK300" s="483"/>
      <c r="AL300" s="513"/>
      <c r="AM300" s="476"/>
      <c r="AN300" s="485"/>
      <c r="AO300" s="485"/>
      <c r="AP300" s="485"/>
      <c r="AQ300" s="485"/>
      <c r="AR300" s="485"/>
      <c r="AS300" s="486"/>
      <c r="AT300" s="486"/>
      <c r="AU300" s="486"/>
      <c r="AV300" s="487"/>
    </row>
    <row r="301" spans="21:48" ht="22.5" customHeight="1">
      <c r="U301" s="144"/>
      <c r="V301" s="423"/>
      <c r="W301" s="597" t="s">
        <v>694</v>
      </c>
      <c r="X301" s="597"/>
      <c r="Y301" s="597"/>
      <c r="Z301" s="597"/>
      <c r="AA301" s="597"/>
      <c r="AB301" s="597"/>
      <c r="AC301" s="597"/>
      <c r="AD301" s="543">
        <f>SUM(AD302)</f>
        <v>0.22972157499999996</v>
      </c>
      <c r="AE301" s="540"/>
      <c r="AF301" s="543">
        <f>SUM(AF302)</f>
        <v>0.5513317799999999</v>
      </c>
      <c r="AG301" s="545">
        <f>SUM(AG302)</f>
        <v>1052.05407984</v>
      </c>
      <c r="AH301" s="249"/>
      <c r="AI301" s="249"/>
      <c r="AJ301" s="249"/>
      <c r="AK301" s="483"/>
      <c r="AL301" s="623"/>
      <c r="AM301" s="623"/>
      <c r="AN301" s="623"/>
      <c r="AO301" s="623"/>
      <c r="AP301" s="623"/>
      <c r="AQ301" s="623"/>
      <c r="AR301" s="623"/>
      <c r="AS301" s="501"/>
      <c r="AT301" s="493"/>
      <c r="AU301" s="501"/>
      <c r="AV301" s="503"/>
    </row>
    <row r="302" spans="21:48" ht="21.75" customHeight="1">
      <c r="U302" s="144"/>
      <c r="V302" s="423"/>
      <c r="W302" s="594" t="s">
        <v>602</v>
      </c>
      <c r="X302" s="594"/>
      <c r="Y302" s="594"/>
      <c r="Z302" s="531"/>
      <c r="AA302" s="531"/>
      <c r="AB302" s="531"/>
      <c r="AC302" s="531"/>
      <c r="AD302" s="541">
        <f>SUM(AD303)</f>
        <v>0.22972157499999996</v>
      </c>
      <c r="AE302" s="204"/>
      <c r="AF302" s="541">
        <f>SUM(AF303)</f>
        <v>0.5513317799999999</v>
      </c>
      <c r="AG302" s="542">
        <f>SUM(AG303)</f>
        <v>1052.05407984</v>
      </c>
      <c r="AH302" s="249"/>
      <c r="AI302" s="249"/>
      <c r="AJ302" s="249"/>
      <c r="AK302" s="483"/>
      <c r="AL302" s="622"/>
      <c r="AM302" s="622"/>
      <c r="AN302" s="622"/>
      <c r="AO302" s="475"/>
      <c r="AP302" s="475"/>
      <c r="AQ302" s="475"/>
      <c r="AR302" s="475"/>
      <c r="AS302" s="495"/>
      <c r="AT302" s="496"/>
      <c r="AU302" s="495"/>
      <c r="AV302" s="497"/>
    </row>
    <row r="303" spans="21:48" ht="26.25" customHeight="1">
      <c r="U303" s="627"/>
      <c r="V303" s="628">
        <v>20</v>
      </c>
      <c r="W303" s="554" t="s">
        <v>695</v>
      </c>
      <c r="X303" s="555"/>
      <c r="Y303" s="555"/>
      <c r="Z303" s="555"/>
      <c r="AA303" s="555"/>
      <c r="AB303" s="555"/>
      <c r="AC303" s="555"/>
      <c r="AD303" s="556">
        <f>SUM(AD304:AD307)</f>
        <v>0.22972157499999996</v>
      </c>
      <c r="AE303" s="556"/>
      <c r="AF303" s="556">
        <f>SUM(AF304:AF307)</f>
        <v>0.5513317799999999</v>
      </c>
      <c r="AG303" s="557">
        <f>SUM(AG304:AG307)</f>
        <v>1052.05407984</v>
      </c>
      <c r="AH303" s="249"/>
      <c r="AI303" s="249"/>
      <c r="AJ303" s="249"/>
      <c r="AK303" s="629"/>
      <c r="AL303" s="514"/>
      <c r="AM303" s="515"/>
      <c r="AN303" s="515"/>
      <c r="AO303" s="515"/>
      <c r="AP303" s="515"/>
      <c r="AQ303" s="515"/>
      <c r="AR303" s="515"/>
      <c r="AS303" s="516"/>
      <c r="AT303" s="516"/>
      <c r="AU303" s="516"/>
      <c r="AV303" s="517"/>
    </row>
    <row r="304" spans="21:48" ht="30" customHeight="1">
      <c r="U304" s="627"/>
      <c r="V304" s="628"/>
      <c r="W304" s="554" t="s">
        <v>696</v>
      </c>
      <c r="X304" s="554" t="s">
        <v>697</v>
      </c>
      <c r="Y304" s="555">
        <v>190</v>
      </c>
      <c r="Z304" s="555">
        <v>73</v>
      </c>
      <c r="AA304" s="555">
        <v>8</v>
      </c>
      <c r="AB304" s="555">
        <v>150</v>
      </c>
      <c r="AC304" s="555">
        <v>100</v>
      </c>
      <c r="AD304" s="556">
        <f>1.2*Y304*Z304*50*1.163/AA304/1000000</f>
        <v>0.120981075</v>
      </c>
      <c r="AE304" s="556">
        <f>AD304*0.64</f>
        <v>0.077427888</v>
      </c>
      <c r="AF304" s="556">
        <f>2.4*AD304</f>
        <v>0.29035458</v>
      </c>
      <c r="AG304" s="557">
        <f>(AD304*AB304+AE304*AC304)*AA304*3.6</f>
        <v>745.63056144</v>
      </c>
      <c r="AH304" s="249"/>
      <c r="AI304" s="249"/>
      <c r="AJ304" s="249"/>
      <c r="AK304" s="629"/>
      <c r="AL304" s="514"/>
      <c r="AM304" s="514"/>
      <c r="AN304" s="515"/>
      <c r="AO304" s="515"/>
      <c r="AP304" s="515"/>
      <c r="AQ304" s="515"/>
      <c r="AR304" s="515"/>
      <c r="AS304" s="516"/>
      <c r="AT304" s="516"/>
      <c r="AU304" s="516"/>
      <c r="AV304" s="517"/>
    </row>
    <row r="305" spans="21:48" ht="15" customHeight="1">
      <c r="U305" s="627"/>
      <c r="V305" s="628"/>
      <c r="W305" s="554" t="s">
        <v>698</v>
      </c>
      <c r="X305" s="554" t="s">
        <v>697</v>
      </c>
      <c r="Y305" s="555">
        <v>240</v>
      </c>
      <c r="Z305" s="555">
        <v>14</v>
      </c>
      <c r="AA305" s="555">
        <v>8</v>
      </c>
      <c r="AB305" s="555">
        <v>150</v>
      </c>
      <c r="AC305" s="555">
        <v>100</v>
      </c>
      <c r="AD305" s="556">
        <f>1.2*Y305*Z305*50*1.163/AA305/1000000</f>
        <v>0.029307600000000003</v>
      </c>
      <c r="AE305" s="556">
        <f>AD305*0.64</f>
        <v>0.018756864</v>
      </c>
      <c r="AF305" s="556">
        <f>2.4*AD305</f>
        <v>0.07033824000000001</v>
      </c>
      <c r="AG305" s="557">
        <f>(AD305*AB305+AE305*AC305)*AA305*3.6</f>
        <v>180.62860032000003</v>
      </c>
      <c r="AH305" s="249"/>
      <c r="AI305" s="249"/>
      <c r="AJ305" s="249"/>
      <c r="AK305" s="629"/>
      <c r="AL305" s="514"/>
      <c r="AM305" s="514"/>
      <c r="AN305" s="515"/>
      <c r="AO305" s="515"/>
      <c r="AP305" s="515"/>
      <c r="AQ305" s="515"/>
      <c r="AR305" s="515"/>
      <c r="AS305" s="516"/>
      <c r="AT305" s="516"/>
      <c r="AU305" s="516"/>
      <c r="AV305" s="517"/>
    </row>
    <row r="306" spans="21:48" ht="18" customHeight="1">
      <c r="U306" s="627"/>
      <c r="V306" s="628"/>
      <c r="W306" s="554" t="s">
        <v>699</v>
      </c>
      <c r="X306" s="554" t="s">
        <v>697</v>
      </c>
      <c r="Y306" s="555">
        <v>190</v>
      </c>
      <c r="Z306" s="555">
        <v>1</v>
      </c>
      <c r="AA306" s="555">
        <v>3</v>
      </c>
      <c r="AB306" s="555">
        <v>150</v>
      </c>
      <c r="AC306" s="555">
        <v>100</v>
      </c>
      <c r="AD306" s="556">
        <f>1.2*Y306*Z306*50*1.163/AA306/1000000</f>
        <v>0.0044194</v>
      </c>
      <c r="AE306" s="556">
        <f>AD306*0.64</f>
        <v>0.0028284160000000003</v>
      </c>
      <c r="AF306" s="556">
        <f>2.4*AD306</f>
        <v>0.010606560000000001</v>
      </c>
      <c r="AG306" s="557">
        <f>(AD306*AB306+AE306*AC306)*AA306*3.6</f>
        <v>10.214117280000002</v>
      </c>
      <c r="AH306" s="249"/>
      <c r="AI306" s="249"/>
      <c r="AJ306" s="249"/>
      <c r="AK306" s="629"/>
      <c r="AL306" s="514"/>
      <c r="AM306" s="514"/>
      <c r="AN306" s="515"/>
      <c r="AO306" s="515"/>
      <c r="AP306" s="515"/>
      <c r="AQ306" s="515"/>
      <c r="AR306" s="515"/>
      <c r="AS306" s="516"/>
      <c r="AT306" s="516"/>
      <c r="AU306" s="516"/>
      <c r="AV306" s="517"/>
    </row>
    <row r="307" spans="21:48" ht="28.5" customHeight="1">
      <c r="U307" s="627"/>
      <c r="V307" s="628"/>
      <c r="W307" s="554" t="s">
        <v>700</v>
      </c>
      <c r="X307" s="554" t="s">
        <v>45</v>
      </c>
      <c r="Y307" s="555">
        <v>2150</v>
      </c>
      <c r="Z307" s="555">
        <v>1</v>
      </c>
      <c r="AA307" s="555">
        <v>2</v>
      </c>
      <c r="AB307" s="555">
        <v>150</v>
      </c>
      <c r="AC307" s="555">
        <v>100</v>
      </c>
      <c r="AD307" s="556">
        <f>1.2*Y307*Z307*50*1.163/AA307/1000000</f>
        <v>0.0750135</v>
      </c>
      <c r="AE307" s="556">
        <f>AD307*0.64</f>
        <v>0.04800864</v>
      </c>
      <c r="AF307" s="556">
        <f>2.4*AD307</f>
        <v>0.18003239999999998</v>
      </c>
      <c r="AG307" s="557">
        <f>(AD307*AB307+AE307*AC307)*AA307*3.6</f>
        <v>115.5808008</v>
      </c>
      <c r="AH307" s="249"/>
      <c r="AI307" s="249"/>
      <c r="AJ307" s="249"/>
      <c r="AK307" s="629"/>
      <c r="AL307" s="514"/>
      <c r="AM307" s="514"/>
      <c r="AN307" s="515"/>
      <c r="AO307" s="515"/>
      <c r="AP307" s="515"/>
      <c r="AQ307" s="515"/>
      <c r="AR307" s="515"/>
      <c r="AS307" s="516"/>
      <c r="AT307" s="516"/>
      <c r="AU307" s="516"/>
      <c r="AV307" s="517"/>
    </row>
    <row r="308" spans="21:48" ht="18" customHeight="1">
      <c r="U308" s="142"/>
      <c r="V308" s="527"/>
      <c r="W308" s="597" t="s">
        <v>701</v>
      </c>
      <c r="X308" s="597"/>
      <c r="Y308" s="597"/>
      <c r="Z308" s="597"/>
      <c r="AA308" s="597"/>
      <c r="AB308" s="597"/>
      <c r="AC308" s="597"/>
      <c r="AD308" s="543">
        <f>SUM(AD313+AD309)</f>
        <v>0.016566934999999998</v>
      </c>
      <c r="AE308" s="543"/>
      <c r="AF308" s="543">
        <f>SUM(AF313+AF309)</f>
        <v>0.039760644</v>
      </c>
      <c r="AG308" s="545">
        <f>SUM(AG313+AG309)</f>
        <v>172.51787776896</v>
      </c>
      <c r="AH308" s="249"/>
      <c r="AI308" s="249"/>
      <c r="AJ308" s="249"/>
      <c r="AK308" s="474"/>
      <c r="AL308" s="623"/>
      <c r="AM308" s="623"/>
      <c r="AN308" s="623"/>
      <c r="AO308" s="623"/>
      <c r="AP308" s="623"/>
      <c r="AQ308" s="623"/>
      <c r="AR308" s="623"/>
      <c r="AS308" s="501"/>
      <c r="AT308" s="501"/>
      <c r="AU308" s="501"/>
      <c r="AV308" s="503"/>
    </row>
    <row r="309" spans="21:48" ht="12.75">
      <c r="U309" s="142"/>
      <c r="V309" s="527"/>
      <c r="W309" s="594" t="s">
        <v>415</v>
      </c>
      <c r="X309" s="594"/>
      <c r="Y309" s="594"/>
      <c r="Z309" s="531"/>
      <c r="AA309" s="531"/>
      <c r="AB309" s="531"/>
      <c r="AC309" s="531"/>
      <c r="AD309" s="541">
        <f>SUM(AD310:AD312)</f>
        <v>0.005576585</v>
      </c>
      <c r="AE309" s="541"/>
      <c r="AF309" s="541">
        <f>SUM(AF310:AF312)</f>
        <v>0.013383804000000003</v>
      </c>
      <c r="AG309" s="542">
        <f>SUM(AG310:AG312)</f>
        <v>74.32468989696</v>
      </c>
      <c r="AH309" s="249"/>
      <c r="AI309" s="249"/>
      <c r="AJ309" s="249"/>
      <c r="AK309" s="474"/>
      <c r="AL309" s="622"/>
      <c r="AM309" s="622"/>
      <c r="AN309" s="622"/>
      <c r="AO309" s="475"/>
      <c r="AP309" s="475"/>
      <c r="AQ309" s="475"/>
      <c r="AR309" s="475"/>
      <c r="AS309" s="495"/>
      <c r="AT309" s="495"/>
      <c r="AU309" s="495"/>
      <c r="AV309" s="497"/>
    </row>
    <row r="310" spans="21:48" ht="45" customHeight="1">
      <c r="U310" s="144"/>
      <c r="V310" s="423">
        <v>21</v>
      </c>
      <c r="W310" s="207" t="s">
        <v>702</v>
      </c>
      <c r="X310" s="423" t="s">
        <v>390</v>
      </c>
      <c r="Y310" s="210">
        <v>33</v>
      </c>
      <c r="Z310" s="210">
        <v>18</v>
      </c>
      <c r="AA310" s="210">
        <v>12</v>
      </c>
      <c r="AB310" s="210">
        <v>213</v>
      </c>
      <c r="AC310" s="210">
        <v>137</v>
      </c>
      <c r="AD310" s="204">
        <f>1.2*Y310*Z310*50*1.163/AA310/1000000</f>
        <v>0.0034541100000000003</v>
      </c>
      <c r="AE310" s="204">
        <f>AD310*0.64</f>
        <v>0.0022106304</v>
      </c>
      <c r="AF310" s="204">
        <f>2.4*AD310</f>
        <v>0.008289864000000001</v>
      </c>
      <c r="AG310" s="205">
        <f>(AD310*AB310+AE310*AC310)*AA310*3.6</f>
        <v>44.866733535360005</v>
      </c>
      <c r="AH310" s="249"/>
      <c r="AI310" s="249"/>
      <c r="AJ310" s="249"/>
      <c r="AK310" s="483"/>
      <c r="AL310" s="476"/>
      <c r="AM310" s="483"/>
      <c r="AN310" s="485"/>
      <c r="AO310" s="485"/>
      <c r="AP310" s="485"/>
      <c r="AQ310" s="485"/>
      <c r="AR310" s="485"/>
      <c r="AS310" s="496"/>
      <c r="AT310" s="496"/>
      <c r="AU310" s="496"/>
      <c r="AV310" s="518"/>
    </row>
    <row r="311" spans="21:48" ht="29.25" customHeight="1">
      <c r="U311" s="144"/>
      <c r="V311" s="423">
        <v>22</v>
      </c>
      <c r="W311" s="207" t="s">
        <v>703</v>
      </c>
      <c r="X311" s="423" t="s">
        <v>390</v>
      </c>
      <c r="Y311" s="210">
        <v>65</v>
      </c>
      <c r="Z311" s="210">
        <v>5</v>
      </c>
      <c r="AA311" s="210">
        <v>13</v>
      </c>
      <c r="AB311" s="210">
        <v>213</v>
      </c>
      <c r="AC311" s="210">
        <v>137</v>
      </c>
      <c r="AD311" s="204">
        <f>1.2*Y311*Z311*50*1.163/AA311/1000000</f>
        <v>0.0017445</v>
      </c>
      <c r="AE311" s="204">
        <f>AD311*0.64</f>
        <v>0.00111648</v>
      </c>
      <c r="AF311" s="204">
        <f>2.4*AD311</f>
        <v>0.0041868</v>
      </c>
      <c r="AG311" s="205">
        <f>(AD311*AB311+AE311*AC311)*AA311*3.6</f>
        <v>24.548296968</v>
      </c>
      <c r="AH311" s="249"/>
      <c r="AI311" s="249"/>
      <c r="AJ311" s="249"/>
      <c r="AK311" s="483"/>
      <c r="AL311" s="476"/>
      <c r="AM311" s="483"/>
      <c r="AN311" s="485"/>
      <c r="AO311" s="485"/>
      <c r="AP311" s="485"/>
      <c r="AQ311" s="485"/>
      <c r="AR311" s="485"/>
      <c r="AS311" s="496"/>
      <c r="AT311" s="496"/>
      <c r="AU311" s="496"/>
      <c r="AV311" s="518"/>
    </row>
    <row r="312" spans="21:48" ht="32.25" customHeight="1">
      <c r="U312" s="144"/>
      <c r="V312" s="423">
        <v>23</v>
      </c>
      <c r="W312" s="207" t="s">
        <v>704</v>
      </c>
      <c r="X312" s="423" t="s">
        <v>390</v>
      </c>
      <c r="Y312" s="210">
        <v>65</v>
      </c>
      <c r="Z312" s="210">
        <v>1</v>
      </c>
      <c r="AA312" s="210">
        <v>12</v>
      </c>
      <c r="AB312" s="210">
        <v>213</v>
      </c>
      <c r="AC312" s="210">
        <v>137</v>
      </c>
      <c r="AD312" s="225">
        <f>1.2*Y312*Z312*50*1.163/AA312/1000000</f>
        <v>0.00037797499999999996</v>
      </c>
      <c r="AE312" s="225">
        <f>AD312*0.64</f>
        <v>0.00024190399999999998</v>
      </c>
      <c r="AF312" s="204">
        <f>2.4*AD312</f>
        <v>0.0009071399999999999</v>
      </c>
      <c r="AG312" s="205">
        <f>(AD312*AB312+AE312*AC312)*AA312*3.6</f>
        <v>4.9096593936</v>
      </c>
      <c r="AH312" s="249"/>
      <c r="AI312" s="249"/>
      <c r="AJ312" s="249"/>
      <c r="AK312" s="483"/>
      <c r="AL312" s="476"/>
      <c r="AM312" s="483"/>
      <c r="AN312" s="485"/>
      <c r="AO312" s="485"/>
      <c r="AP312" s="485"/>
      <c r="AQ312" s="485"/>
      <c r="AR312" s="485"/>
      <c r="AS312" s="519"/>
      <c r="AT312" s="519"/>
      <c r="AU312" s="496"/>
      <c r="AV312" s="518"/>
    </row>
    <row r="313" spans="21:48" ht="12.75">
      <c r="U313" s="144"/>
      <c r="V313" s="423"/>
      <c r="W313" s="595" t="s">
        <v>602</v>
      </c>
      <c r="X313" s="595"/>
      <c r="Y313" s="595"/>
      <c r="Z313" s="210"/>
      <c r="AA313" s="210"/>
      <c r="AB313" s="210"/>
      <c r="AC313" s="210"/>
      <c r="AD313" s="428">
        <f>SUM(AD315:AD317)</f>
        <v>0.01099035</v>
      </c>
      <c r="AE313" s="421"/>
      <c r="AF313" s="428">
        <f>SUM(AF315:AF317)</f>
        <v>0.02637684</v>
      </c>
      <c r="AG313" s="429">
        <f>SUM(AG315:AG317)</f>
        <v>98.19318787200001</v>
      </c>
      <c r="AH313" s="249"/>
      <c r="AI313" s="249"/>
      <c r="AJ313" s="249"/>
      <c r="AK313" s="483"/>
      <c r="AL313" s="630"/>
      <c r="AM313" s="630"/>
      <c r="AN313" s="630"/>
      <c r="AO313" s="485"/>
      <c r="AP313" s="485"/>
      <c r="AQ313" s="485"/>
      <c r="AR313" s="485"/>
      <c r="AS313" s="520"/>
      <c r="AT313" s="499"/>
      <c r="AU313" s="520"/>
      <c r="AV313" s="521"/>
    </row>
    <row r="314" spans="21:48" ht="42.75" customHeight="1">
      <c r="U314" s="627"/>
      <c r="V314" s="628">
        <v>24</v>
      </c>
      <c r="W314" s="207" t="s">
        <v>705</v>
      </c>
      <c r="X314" s="210"/>
      <c r="Y314" s="210"/>
      <c r="Z314" s="210"/>
      <c r="AA314" s="210"/>
      <c r="AB314" s="210"/>
      <c r="AC314" s="210"/>
      <c r="AD314" s="204"/>
      <c r="AE314" s="204"/>
      <c r="AF314" s="204"/>
      <c r="AG314" s="205"/>
      <c r="AH314" s="249"/>
      <c r="AI314" s="249"/>
      <c r="AJ314" s="249"/>
      <c r="AK314" s="629"/>
      <c r="AL314" s="476"/>
      <c r="AM314" s="485"/>
      <c r="AN314" s="485"/>
      <c r="AO314" s="485"/>
      <c r="AP314" s="485"/>
      <c r="AQ314" s="485"/>
      <c r="AR314" s="485"/>
      <c r="AS314" s="496"/>
      <c r="AT314" s="496"/>
      <c r="AU314" s="496"/>
      <c r="AV314" s="518"/>
    </row>
    <row r="315" spans="21:48" ht="18.75" customHeight="1">
      <c r="U315" s="627"/>
      <c r="V315" s="628"/>
      <c r="W315" s="207" t="s">
        <v>706</v>
      </c>
      <c r="X315" s="207" t="s">
        <v>390</v>
      </c>
      <c r="Y315" s="210">
        <v>5</v>
      </c>
      <c r="Z315" s="210">
        <v>24</v>
      </c>
      <c r="AA315" s="210">
        <v>12</v>
      </c>
      <c r="AB315" s="210">
        <v>213</v>
      </c>
      <c r="AC315" s="210">
        <v>137</v>
      </c>
      <c r="AD315" s="204">
        <f>1.2*Y315*Z315*50*1.163/AA315/1000000</f>
        <v>0.0006978</v>
      </c>
      <c r="AE315" s="225">
        <f>AD315*0.64</f>
        <v>0.00044659200000000005</v>
      </c>
      <c r="AF315" s="204">
        <f>2.4*AD315</f>
        <v>0.00167472</v>
      </c>
      <c r="AG315" s="205">
        <f>(AD315*AB315+AE315*AC315)*AA315*3.6</f>
        <v>9.063986572800001</v>
      </c>
      <c r="AH315" s="249"/>
      <c r="AI315" s="249"/>
      <c r="AJ315" s="249"/>
      <c r="AK315" s="629"/>
      <c r="AL315" s="476"/>
      <c r="AM315" s="476"/>
      <c r="AN315" s="485"/>
      <c r="AO315" s="485"/>
      <c r="AP315" s="485"/>
      <c r="AQ315" s="485"/>
      <c r="AR315" s="485"/>
      <c r="AS315" s="496"/>
      <c r="AT315" s="519"/>
      <c r="AU315" s="496"/>
      <c r="AV315" s="518"/>
    </row>
    <row r="316" spans="21:48" ht="21" customHeight="1">
      <c r="U316" s="627"/>
      <c r="V316" s="628"/>
      <c r="W316" s="207" t="s">
        <v>707</v>
      </c>
      <c r="X316" s="207" t="s">
        <v>390</v>
      </c>
      <c r="Y316" s="210">
        <v>55</v>
      </c>
      <c r="Z316" s="210">
        <v>4</v>
      </c>
      <c r="AA316" s="210">
        <v>8</v>
      </c>
      <c r="AB316" s="210">
        <v>213</v>
      </c>
      <c r="AC316" s="210">
        <v>137</v>
      </c>
      <c r="AD316" s="204">
        <f>1.2*Y316*Z316*50*1.163/AA316/1000000</f>
        <v>0.00191895</v>
      </c>
      <c r="AE316" s="204">
        <f>AD316*0.64</f>
        <v>0.001228128</v>
      </c>
      <c r="AF316" s="204">
        <f>2.4*AD316</f>
        <v>0.0046054799999999995</v>
      </c>
      <c r="AG316" s="205">
        <f>(AD316*AB316+AE316*AC316)*AA316*3.6</f>
        <v>16.6173087168</v>
      </c>
      <c r="AH316" s="249"/>
      <c r="AI316" s="249"/>
      <c r="AJ316" s="249"/>
      <c r="AK316" s="629"/>
      <c r="AL316" s="476"/>
      <c r="AM316" s="476"/>
      <c r="AN316" s="485"/>
      <c r="AO316" s="485"/>
      <c r="AP316" s="485"/>
      <c r="AQ316" s="485"/>
      <c r="AR316" s="485"/>
      <c r="AS316" s="496"/>
      <c r="AT316" s="496"/>
      <c r="AU316" s="496"/>
      <c r="AV316" s="518"/>
    </row>
    <row r="317" spans="21:48" ht="31.5" customHeight="1">
      <c r="U317" s="627"/>
      <c r="V317" s="628"/>
      <c r="W317" s="207" t="s">
        <v>708</v>
      </c>
      <c r="X317" s="207" t="s">
        <v>709</v>
      </c>
      <c r="Y317" s="210">
        <v>480</v>
      </c>
      <c r="Z317" s="210">
        <v>2</v>
      </c>
      <c r="AA317" s="210">
        <v>8</v>
      </c>
      <c r="AB317" s="210">
        <v>213</v>
      </c>
      <c r="AC317" s="210">
        <v>137</v>
      </c>
      <c r="AD317" s="204">
        <f>1.2*Y317*Z317*50*1.163/AA317/1000000</f>
        <v>0.0083736</v>
      </c>
      <c r="AE317" s="204">
        <f>AD317*0.64</f>
        <v>0.005359104</v>
      </c>
      <c r="AF317" s="204">
        <f>2.4*AD317</f>
        <v>0.02009664</v>
      </c>
      <c r="AG317" s="205">
        <f>(AD317*AB317+AE317*AC317)*AA317*3.6</f>
        <v>72.51189258240001</v>
      </c>
      <c r="AH317" s="249"/>
      <c r="AI317" s="249"/>
      <c r="AJ317" s="249"/>
      <c r="AK317" s="629"/>
      <c r="AL317" s="476"/>
      <c r="AM317" s="476"/>
      <c r="AN317" s="485"/>
      <c r="AO317" s="485"/>
      <c r="AP317" s="485"/>
      <c r="AQ317" s="485"/>
      <c r="AR317" s="485"/>
      <c r="AS317" s="496"/>
      <c r="AT317" s="496"/>
      <c r="AU317" s="496"/>
      <c r="AV317" s="518"/>
    </row>
    <row r="318" spans="21:48" ht="12.75">
      <c r="U318" s="146"/>
      <c r="V318" s="536"/>
      <c r="W318" s="625" t="s">
        <v>710</v>
      </c>
      <c r="X318" s="625"/>
      <c r="Y318" s="625"/>
      <c r="Z318" s="531"/>
      <c r="AA318" s="531"/>
      <c r="AB318" s="531"/>
      <c r="AC318" s="531"/>
      <c r="AD318" s="532">
        <f>SUM(AD319)</f>
        <v>0.04500810000000001</v>
      </c>
      <c r="AE318" s="533"/>
      <c r="AF318" s="532">
        <f>SUM(AF319)</f>
        <v>0.10801944000000002</v>
      </c>
      <c r="AG318" s="534">
        <f>SUM(AG319)</f>
        <v>1169.2542678912002</v>
      </c>
      <c r="AH318" s="249"/>
      <c r="AI318" s="249"/>
      <c r="AJ318" s="249"/>
      <c r="AK318" s="489"/>
      <c r="AL318" s="626"/>
      <c r="AM318" s="626"/>
      <c r="AN318" s="626"/>
      <c r="AO318" s="475"/>
      <c r="AP318" s="475"/>
      <c r="AQ318" s="475"/>
      <c r="AR318" s="475"/>
      <c r="AS318" s="480"/>
      <c r="AT318" s="481"/>
      <c r="AU318" s="480"/>
      <c r="AV318" s="482"/>
    </row>
    <row r="319" spans="21:48" ht="16.5" customHeight="1">
      <c r="U319" s="144"/>
      <c r="V319" s="423">
        <v>28</v>
      </c>
      <c r="W319" s="395" t="s">
        <v>711</v>
      </c>
      <c r="X319" s="207" t="s">
        <v>390</v>
      </c>
      <c r="Y319" s="210">
        <v>86</v>
      </c>
      <c r="Z319" s="210">
        <v>180</v>
      </c>
      <c r="AA319" s="210">
        <v>24</v>
      </c>
      <c r="AB319" s="210">
        <v>213</v>
      </c>
      <c r="AC319" s="210">
        <v>137</v>
      </c>
      <c r="AD319" s="419">
        <f>1.2*Y319*Z319*50*1.163/AA319/1000000</f>
        <v>0.04500810000000001</v>
      </c>
      <c r="AE319" s="419">
        <f>AD319*0.64</f>
        <v>0.028805184000000008</v>
      </c>
      <c r="AF319" s="419">
        <f>2.4*AD319</f>
        <v>0.10801944000000002</v>
      </c>
      <c r="AG319" s="230">
        <f>(AD319*AB319+AE319*AC319)*AA319*3.6</f>
        <v>1169.2542678912002</v>
      </c>
      <c r="AH319" s="249"/>
      <c r="AI319" s="249"/>
      <c r="AJ319" s="249"/>
      <c r="AK319" s="483"/>
      <c r="AL319" s="513"/>
      <c r="AM319" s="476"/>
      <c r="AN319" s="485"/>
      <c r="AO319" s="485"/>
      <c r="AP319" s="485"/>
      <c r="AQ319" s="485"/>
      <c r="AR319" s="485"/>
      <c r="AS319" s="486"/>
      <c r="AT319" s="486"/>
      <c r="AU319" s="486"/>
      <c r="AV319" s="487"/>
    </row>
    <row r="320" spans="21:48" ht="32.25" customHeight="1">
      <c r="U320" s="147"/>
      <c r="V320" s="547"/>
      <c r="W320" s="631" t="s">
        <v>712</v>
      </c>
      <c r="X320" s="631"/>
      <c r="Y320" s="631"/>
      <c r="Z320" s="631"/>
      <c r="AA320" s="631"/>
      <c r="AB320" s="631"/>
      <c r="AC320" s="631"/>
      <c r="AD320" s="558">
        <f>SUM(AD301+AD308+AD287)</f>
        <v>0.54084152</v>
      </c>
      <c r="AE320" s="206"/>
      <c r="AF320" s="206">
        <f>SUM(AF301+AF308+AF287)</f>
        <v>1.298019648</v>
      </c>
      <c r="AG320" s="223">
        <f>SUM(AG301+AG308+AG287)</f>
        <v>8876.69155525248</v>
      </c>
      <c r="AH320" s="249"/>
      <c r="AI320" s="249"/>
      <c r="AJ320" s="249"/>
      <c r="AK320" s="505"/>
      <c r="AL320" s="632"/>
      <c r="AM320" s="632"/>
      <c r="AN320" s="632"/>
      <c r="AO320" s="632"/>
      <c r="AP320" s="632"/>
      <c r="AQ320" s="632"/>
      <c r="AR320" s="632"/>
      <c r="AS320" s="522"/>
      <c r="AT320" s="522"/>
      <c r="AU320" s="522"/>
      <c r="AV320" s="523"/>
    </row>
    <row r="321" spans="21:48" ht="21.75" customHeight="1">
      <c r="U321" s="147"/>
      <c r="V321" s="547"/>
      <c r="W321" s="610" t="s">
        <v>713</v>
      </c>
      <c r="X321" s="610"/>
      <c r="Y321" s="610"/>
      <c r="Z321" s="610"/>
      <c r="AA321" s="610"/>
      <c r="AB321" s="610"/>
      <c r="AC321" s="610"/>
      <c r="AD321" s="610"/>
      <c r="AE321" s="610"/>
      <c r="AF321" s="610"/>
      <c r="AG321" s="610"/>
      <c r="AH321" s="249"/>
      <c r="AI321" s="249"/>
      <c r="AJ321" s="249"/>
      <c r="AK321" s="505"/>
      <c r="AL321" s="624"/>
      <c r="AM321" s="624"/>
      <c r="AN321" s="624"/>
      <c r="AO321" s="624"/>
      <c r="AP321" s="624"/>
      <c r="AQ321" s="624"/>
      <c r="AR321" s="624"/>
      <c r="AS321" s="624"/>
      <c r="AT321" s="624"/>
      <c r="AU321" s="624"/>
      <c r="AV321" s="624"/>
    </row>
    <row r="322" spans="21:48" ht="14.25" customHeight="1">
      <c r="U322" s="142"/>
      <c r="V322" s="527"/>
      <c r="W322" s="597" t="s">
        <v>677</v>
      </c>
      <c r="X322" s="597"/>
      <c r="Y322" s="597"/>
      <c r="Z322" s="597"/>
      <c r="AA322" s="597"/>
      <c r="AB322" s="597"/>
      <c r="AC322" s="597"/>
      <c r="AD322" s="543">
        <f>SUM(AD323)</f>
        <v>0.008548050000000001</v>
      </c>
      <c r="AE322" s="544"/>
      <c r="AF322" s="543">
        <f>SUM(AF323)</f>
        <v>0.020515320000000004</v>
      </c>
      <c r="AG322" s="545">
        <f>SUM(AG323)</f>
        <v>54.12105538560001</v>
      </c>
      <c r="AH322" s="249"/>
      <c r="AI322" s="249"/>
      <c r="AJ322" s="249"/>
      <c r="AK322" s="474"/>
      <c r="AL322" s="623"/>
      <c r="AM322" s="623"/>
      <c r="AN322" s="623"/>
      <c r="AO322" s="623"/>
      <c r="AP322" s="623"/>
      <c r="AQ322" s="623"/>
      <c r="AR322" s="623"/>
      <c r="AS322" s="501"/>
      <c r="AT322" s="502"/>
      <c r="AU322" s="501"/>
      <c r="AV322" s="503"/>
    </row>
    <row r="323" spans="21:48" ht="12.75">
      <c r="U323" s="144"/>
      <c r="V323" s="423"/>
      <c r="W323" s="594" t="s">
        <v>415</v>
      </c>
      <c r="X323" s="594"/>
      <c r="Y323" s="594"/>
      <c r="Z323" s="531"/>
      <c r="AA323" s="531"/>
      <c r="AB323" s="531"/>
      <c r="AC323" s="531"/>
      <c r="AD323" s="541">
        <f>SUM(AD324:AD325)</f>
        <v>0.008548050000000001</v>
      </c>
      <c r="AE323" s="204"/>
      <c r="AF323" s="541">
        <f>SUM(AF324:AF325)</f>
        <v>0.020515320000000004</v>
      </c>
      <c r="AG323" s="542">
        <f>SUM(AG324:AG325)</f>
        <v>54.12105538560001</v>
      </c>
      <c r="AH323" s="249"/>
      <c r="AI323" s="249"/>
      <c r="AJ323" s="249"/>
      <c r="AK323" s="483"/>
      <c r="AL323" s="622"/>
      <c r="AM323" s="622"/>
      <c r="AN323" s="622"/>
      <c r="AO323" s="475"/>
      <c r="AP323" s="475"/>
      <c r="AQ323" s="475"/>
      <c r="AR323" s="475"/>
      <c r="AS323" s="495"/>
      <c r="AT323" s="496"/>
      <c r="AU323" s="495"/>
      <c r="AV323" s="497"/>
    </row>
    <row r="324" spans="21:48" ht="46.5" customHeight="1">
      <c r="U324" s="144"/>
      <c r="V324" s="423">
        <v>25</v>
      </c>
      <c r="W324" s="207" t="s">
        <v>714</v>
      </c>
      <c r="X324" s="559" t="s">
        <v>390</v>
      </c>
      <c r="Y324" s="188">
        <v>5</v>
      </c>
      <c r="Z324" s="188">
        <v>76</v>
      </c>
      <c r="AA324" s="188">
        <v>8</v>
      </c>
      <c r="AB324" s="188">
        <v>152</v>
      </c>
      <c r="AC324" s="188">
        <v>106</v>
      </c>
      <c r="AD324" s="421">
        <f>1.2*Y324*Z324*50*1.163/AA324/1000000</f>
        <v>0.0033145500000000003</v>
      </c>
      <c r="AE324" s="421">
        <f>AD324*0.64</f>
        <v>0.002121312</v>
      </c>
      <c r="AF324" s="421">
        <f>2.4*AD324</f>
        <v>0.00795492</v>
      </c>
      <c r="AG324" s="434">
        <f>(AD324*AB324+AE324*AC324)*AA324*3.6</f>
        <v>20.9857153536</v>
      </c>
      <c r="AH324" s="249"/>
      <c r="AI324" s="249"/>
      <c r="AJ324" s="249"/>
      <c r="AK324" s="483"/>
      <c r="AL324" s="476"/>
      <c r="AM324" s="524"/>
      <c r="AN324" s="498"/>
      <c r="AO324" s="498"/>
      <c r="AP324" s="498"/>
      <c r="AQ324" s="498"/>
      <c r="AR324" s="498"/>
      <c r="AS324" s="499"/>
      <c r="AT324" s="499"/>
      <c r="AU324" s="499"/>
      <c r="AV324" s="500"/>
    </row>
    <row r="325" spans="21:48" ht="42.75" customHeight="1">
      <c r="U325" s="144"/>
      <c r="V325" s="423">
        <v>26</v>
      </c>
      <c r="W325" s="207" t="s">
        <v>715</v>
      </c>
      <c r="X325" s="559" t="s">
        <v>390</v>
      </c>
      <c r="Y325" s="188">
        <v>5</v>
      </c>
      <c r="Z325" s="188">
        <v>120</v>
      </c>
      <c r="AA325" s="188">
        <v>8</v>
      </c>
      <c r="AB325" s="188">
        <v>152</v>
      </c>
      <c r="AC325" s="188">
        <v>106</v>
      </c>
      <c r="AD325" s="421">
        <f>1.2*Y325*Z325*50*1.163/AA325/1000000</f>
        <v>0.0052335</v>
      </c>
      <c r="AE325" s="421">
        <f>AD325*0.64</f>
        <v>0.0033494400000000004</v>
      </c>
      <c r="AF325" s="421">
        <f>2.4*AD325</f>
        <v>0.012560400000000001</v>
      </c>
      <c r="AG325" s="434">
        <f>(AD325*AB325+AE325*AC325)*AA325*3.6</f>
        <v>33.13534003200001</v>
      </c>
      <c r="AH325" s="249"/>
      <c r="AI325" s="249"/>
      <c r="AJ325" s="249"/>
      <c r="AK325" s="483"/>
      <c r="AL325" s="476"/>
      <c r="AM325" s="524"/>
      <c r="AN325" s="498"/>
      <c r="AO325" s="498"/>
      <c r="AP325" s="498"/>
      <c r="AQ325" s="498"/>
      <c r="AR325" s="498"/>
      <c r="AS325" s="499"/>
      <c r="AT325" s="499"/>
      <c r="AU325" s="499"/>
      <c r="AV325" s="500"/>
    </row>
    <row r="326" spans="21:48" ht="22.5" customHeight="1">
      <c r="U326" s="142"/>
      <c r="V326" s="527"/>
      <c r="W326" s="597" t="s">
        <v>701</v>
      </c>
      <c r="X326" s="597"/>
      <c r="Y326" s="597"/>
      <c r="Z326" s="597"/>
      <c r="AA326" s="597"/>
      <c r="AB326" s="597"/>
      <c r="AC326" s="597"/>
      <c r="AD326" s="543">
        <f>SUM(AD331+AD327)</f>
        <v>0.0025586</v>
      </c>
      <c r="AE326" s="543"/>
      <c r="AF326" s="543">
        <f>SUM(AF331+AF327)</f>
        <v>0.006140639999999999</v>
      </c>
      <c r="AG326" s="545">
        <f>SUM(AG331+AG327)</f>
        <v>33.2346174336</v>
      </c>
      <c r="AH326" s="249"/>
      <c r="AI326" s="249"/>
      <c r="AJ326" s="249"/>
      <c r="AK326" s="474"/>
      <c r="AL326" s="623"/>
      <c r="AM326" s="623"/>
      <c r="AN326" s="623"/>
      <c r="AO326" s="623"/>
      <c r="AP326" s="623"/>
      <c r="AQ326" s="623"/>
      <c r="AR326" s="623"/>
      <c r="AS326" s="501"/>
      <c r="AT326" s="501"/>
      <c r="AU326" s="501"/>
      <c r="AV326" s="503"/>
    </row>
    <row r="327" spans="21:48" ht="12.75">
      <c r="U327" s="142"/>
      <c r="V327" s="527"/>
      <c r="W327" s="594" t="s">
        <v>415</v>
      </c>
      <c r="X327" s="594"/>
      <c r="Y327" s="594"/>
      <c r="Z327" s="531"/>
      <c r="AA327" s="531"/>
      <c r="AB327" s="531"/>
      <c r="AC327" s="531"/>
      <c r="AD327" s="541">
        <f>SUM(AD328)</f>
        <v>0.0025586</v>
      </c>
      <c r="AE327" s="541"/>
      <c r="AF327" s="541">
        <f>SUM(AF328)</f>
        <v>0.006140639999999999</v>
      </c>
      <c r="AG327" s="542">
        <f>SUM(AG328)</f>
        <v>33.2346174336</v>
      </c>
      <c r="AH327" s="249"/>
      <c r="AI327" s="249"/>
      <c r="AJ327" s="249"/>
      <c r="AK327" s="474"/>
      <c r="AL327" s="622"/>
      <c r="AM327" s="622"/>
      <c r="AN327" s="622"/>
      <c r="AO327" s="475"/>
      <c r="AP327" s="475"/>
      <c r="AQ327" s="475"/>
      <c r="AR327" s="475"/>
      <c r="AS327" s="495"/>
      <c r="AT327" s="495"/>
      <c r="AU327" s="495"/>
      <c r="AV327" s="497"/>
    </row>
    <row r="328" spans="21:48" ht="19.5" customHeight="1">
      <c r="U328" s="144"/>
      <c r="V328" s="423">
        <v>27</v>
      </c>
      <c r="W328" s="207" t="s">
        <v>716</v>
      </c>
      <c r="X328" s="423" t="s">
        <v>390</v>
      </c>
      <c r="Y328" s="210">
        <v>5</v>
      </c>
      <c r="Z328" s="210">
        <v>88</v>
      </c>
      <c r="AA328" s="210">
        <v>12</v>
      </c>
      <c r="AB328" s="210">
        <v>213</v>
      </c>
      <c r="AC328" s="210">
        <v>137</v>
      </c>
      <c r="AD328" s="204">
        <f>1.2*Y328*Z328*50*1.163/AA328/1000000</f>
        <v>0.0025586</v>
      </c>
      <c r="AE328" s="204">
        <f>AD328*0.64</f>
        <v>0.001637504</v>
      </c>
      <c r="AF328" s="204">
        <f>2.4*AD328</f>
        <v>0.006140639999999999</v>
      </c>
      <c r="AG328" s="205">
        <f>(AD328*AB328+AE328*AC328)*AA328*3.6</f>
        <v>33.2346174336</v>
      </c>
      <c r="AH328" s="249"/>
      <c r="AI328" s="249"/>
      <c r="AJ328" s="249"/>
      <c r="AK328" s="483"/>
      <c r="AL328" s="476"/>
      <c r="AM328" s="483"/>
      <c r="AN328" s="485"/>
      <c r="AO328" s="485"/>
      <c r="AP328" s="485"/>
      <c r="AQ328" s="485"/>
      <c r="AR328" s="485"/>
      <c r="AS328" s="496"/>
      <c r="AT328" s="496"/>
      <c r="AU328" s="496"/>
      <c r="AV328" s="518"/>
    </row>
    <row r="329" spans="21:48" ht="27.75" customHeight="1">
      <c r="U329" s="149"/>
      <c r="V329" s="631" t="s">
        <v>717</v>
      </c>
      <c r="W329" s="631"/>
      <c r="X329" s="631"/>
      <c r="Y329" s="631"/>
      <c r="Z329" s="631"/>
      <c r="AA329" s="631"/>
      <c r="AB329" s="631"/>
      <c r="AC329" s="631"/>
      <c r="AD329" s="548">
        <f>SUM(AD322+AD326)</f>
        <v>0.011106650000000001</v>
      </c>
      <c r="AE329" s="560"/>
      <c r="AF329" s="548">
        <f>SUM(AF322+AF326)</f>
        <v>0.026655960000000003</v>
      </c>
      <c r="AG329" s="561">
        <f>SUM(AG322+AG326)</f>
        <v>87.35567281920001</v>
      </c>
      <c r="AH329" s="249"/>
      <c r="AI329" s="249"/>
      <c r="AJ329" s="249"/>
      <c r="AK329" s="632"/>
      <c r="AL329" s="632"/>
      <c r="AM329" s="632"/>
      <c r="AN329" s="632"/>
      <c r="AO329" s="632"/>
      <c r="AP329" s="632"/>
      <c r="AQ329" s="632"/>
      <c r="AR329" s="632"/>
      <c r="AS329" s="506"/>
      <c r="AT329" s="525"/>
      <c r="AU329" s="506"/>
      <c r="AV329" s="526"/>
    </row>
    <row r="330" spans="21:48" ht="31.5" customHeight="1">
      <c r="U330" s="150"/>
      <c r="V330" s="610" t="s">
        <v>718</v>
      </c>
      <c r="W330" s="610"/>
      <c r="X330" s="610"/>
      <c r="Y330" s="610"/>
      <c r="Z330" s="610"/>
      <c r="AA330" s="610"/>
      <c r="AB330" s="610"/>
      <c r="AC330" s="610"/>
      <c r="AD330" s="548">
        <f>SUM(AD285+AD320+AD329)</f>
        <v>0.5802032549999999</v>
      </c>
      <c r="AE330" s="560"/>
      <c r="AF330" s="548">
        <f>SUM(AF285+AF320+AF329)</f>
        <v>1.608623052</v>
      </c>
      <c r="AG330" s="561">
        <f>SUM(AG285+AG320+AG329)</f>
        <v>9477.0493420608</v>
      </c>
      <c r="AH330" s="249"/>
      <c r="AI330" s="249"/>
      <c r="AJ330" s="249"/>
      <c r="AK330" s="624"/>
      <c r="AL330" s="624"/>
      <c r="AM330" s="624"/>
      <c r="AN330" s="624"/>
      <c r="AO330" s="624"/>
      <c r="AP330" s="624"/>
      <c r="AQ330" s="624"/>
      <c r="AR330" s="624"/>
      <c r="AS330" s="506"/>
      <c r="AT330" s="525"/>
      <c r="AU330" s="506"/>
      <c r="AV330" s="526"/>
    </row>
    <row r="331" spans="34:48" ht="12.75">
      <c r="AH331" s="249"/>
      <c r="AI331" s="249"/>
      <c r="AJ331" s="249"/>
      <c r="AK331" s="249"/>
      <c r="AL331" s="249"/>
      <c r="AM331" s="249"/>
      <c r="AN331" s="249"/>
      <c r="AO331" s="249"/>
      <c r="AP331" s="249"/>
      <c r="AQ331" s="249"/>
      <c r="AR331" s="249"/>
      <c r="AS331" s="249"/>
      <c r="AT331" s="249"/>
      <c r="AU331" s="249"/>
      <c r="AV331" s="249"/>
    </row>
    <row r="332" spans="34:48" ht="12.75">
      <c r="AH332" s="295"/>
      <c r="AI332" s="295"/>
      <c r="AJ332" s="295"/>
      <c r="AK332" s="249"/>
      <c r="AL332" s="249"/>
      <c r="AM332" s="249"/>
      <c r="AN332" s="249"/>
      <c r="AO332" s="249"/>
      <c r="AP332" s="249"/>
      <c r="AQ332" s="249"/>
      <c r="AR332" s="249"/>
      <c r="AS332" s="249"/>
      <c r="AT332" s="249"/>
      <c r="AU332" s="249"/>
      <c r="AV332" s="249"/>
    </row>
  </sheetData>
  <sheetProtection selectLockedCells="1" selectUnlockedCells="1"/>
  <mergeCells count="156">
    <mergeCell ref="V329:AC329"/>
    <mergeCell ref="AK329:AR329"/>
    <mergeCell ref="V330:AC330"/>
    <mergeCell ref="AK330:AR330"/>
    <mergeCell ref="W323:Y323"/>
    <mergeCell ref="AL323:AN323"/>
    <mergeCell ref="W326:AC326"/>
    <mergeCell ref="AL326:AR326"/>
    <mergeCell ref="W327:Y327"/>
    <mergeCell ref="AL327:AN327"/>
    <mergeCell ref="W320:AC320"/>
    <mergeCell ref="AL320:AR320"/>
    <mergeCell ref="W321:AG321"/>
    <mergeCell ref="AL321:AV321"/>
    <mergeCell ref="W322:AC322"/>
    <mergeCell ref="AL322:AR322"/>
    <mergeCell ref="W313:Y313"/>
    <mergeCell ref="AL313:AN313"/>
    <mergeCell ref="U314:U317"/>
    <mergeCell ref="V314:V317"/>
    <mergeCell ref="AK314:AK317"/>
    <mergeCell ref="W318:Y318"/>
    <mergeCell ref="AL318:AN318"/>
    <mergeCell ref="U303:U307"/>
    <mergeCell ref="V303:V307"/>
    <mergeCell ref="AK303:AK307"/>
    <mergeCell ref="W308:AC308"/>
    <mergeCell ref="AL308:AR308"/>
    <mergeCell ref="W309:Y309"/>
    <mergeCell ref="AL309:AN309"/>
    <mergeCell ref="W298:Y298"/>
    <mergeCell ref="AL298:AN298"/>
    <mergeCell ref="W301:AC301"/>
    <mergeCell ref="AL301:AR301"/>
    <mergeCell ref="W302:Y302"/>
    <mergeCell ref="AL302:AN302"/>
    <mergeCell ref="W287:AC287"/>
    <mergeCell ref="AL287:AR287"/>
    <mergeCell ref="W288:Y288"/>
    <mergeCell ref="AL288:AN288"/>
    <mergeCell ref="W291:Y291"/>
    <mergeCell ref="AL291:AN291"/>
    <mergeCell ref="W282:Y282"/>
    <mergeCell ref="AL282:AN282"/>
    <mergeCell ref="W285:AC285"/>
    <mergeCell ref="AL285:AR285"/>
    <mergeCell ref="W286:AG286"/>
    <mergeCell ref="AL286:AV286"/>
    <mergeCell ref="K278:N278"/>
    <mergeCell ref="W278:Y278"/>
    <mergeCell ref="AL278:AN278"/>
    <mergeCell ref="K281:S281"/>
    <mergeCell ref="W281:AC281"/>
    <mergeCell ref="AL281:AR281"/>
    <mergeCell ref="W270:Y270"/>
    <mergeCell ref="AL270:AN270"/>
    <mergeCell ref="K271:S271"/>
    <mergeCell ref="W274:Y274"/>
    <mergeCell ref="AL274:AN274"/>
    <mergeCell ref="K277:S277"/>
    <mergeCell ref="W277:AC277"/>
    <mergeCell ref="AL277:AR277"/>
    <mergeCell ref="K267:S267"/>
    <mergeCell ref="K268:N268"/>
    <mergeCell ref="V268:AG268"/>
    <mergeCell ref="AK268:AV268"/>
    <mergeCell ref="W269:AC269"/>
    <mergeCell ref="AL269:AR269"/>
    <mergeCell ref="Q255:R255"/>
    <mergeCell ref="Q256:R256"/>
    <mergeCell ref="Q257:R257"/>
    <mergeCell ref="Q258:R258"/>
    <mergeCell ref="Q259:R259"/>
    <mergeCell ref="Q260:R260"/>
    <mergeCell ref="J249:N249"/>
    <mergeCell ref="J250:N250"/>
    <mergeCell ref="Q252:R252"/>
    <mergeCell ref="K253:L253"/>
    <mergeCell ref="Q253:R253"/>
    <mergeCell ref="Q254:R254"/>
    <mergeCell ref="K237:N237"/>
    <mergeCell ref="K239:O239"/>
    <mergeCell ref="J240:S240"/>
    <mergeCell ref="J241:N241"/>
    <mergeCell ref="K242:N242"/>
    <mergeCell ref="J246:N246"/>
    <mergeCell ref="K213:N213"/>
    <mergeCell ref="K218:N218"/>
    <mergeCell ref="K222:N222"/>
    <mergeCell ref="K226:N226"/>
    <mergeCell ref="K232:N232"/>
    <mergeCell ref="K234:N234"/>
    <mergeCell ref="K190:N190"/>
    <mergeCell ref="K192:N192"/>
    <mergeCell ref="K195:N195"/>
    <mergeCell ref="K196:N196"/>
    <mergeCell ref="K202:N202"/>
    <mergeCell ref="K210:N210"/>
    <mergeCell ref="J180:N180"/>
    <mergeCell ref="K181:N181"/>
    <mergeCell ref="J183:N183"/>
    <mergeCell ref="K185:N185"/>
    <mergeCell ref="K186:N186"/>
    <mergeCell ref="K188:N188"/>
    <mergeCell ref="J167:N167"/>
    <mergeCell ref="K168:N168"/>
    <mergeCell ref="K171:N171"/>
    <mergeCell ref="K172:N172"/>
    <mergeCell ref="J177:N177"/>
    <mergeCell ref="K178:N178"/>
    <mergeCell ref="K149:N149"/>
    <mergeCell ref="K150:N150"/>
    <mergeCell ref="K153:N153"/>
    <mergeCell ref="K158:N158"/>
    <mergeCell ref="K161:N161"/>
    <mergeCell ref="K165:N165"/>
    <mergeCell ref="K125:N125"/>
    <mergeCell ref="K126:N126"/>
    <mergeCell ref="K129:N129"/>
    <mergeCell ref="K139:N139"/>
    <mergeCell ref="K141:N141"/>
    <mergeCell ref="K143:N143"/>
    <mergeCell ref="K114:N114"/>
    <mergeCell ref="K115:N115"/>
    <mergeCell ref="K118:N118"/>
    <mergeCell ref="K120:N120"/>
    <mergeCell ref="K121:N121"/>
    <mergeCell ref="K123:N123"/>
    <mergeCell ref="K81:N81"/>
    <mergeCell ref="K91:N91"/>
    <mergeCell ref="K95:N95"/>
    <mergeCell ref="K100:M100"/>
    <mergeCell ref="K107:N107"/>
    <mergeCell ref="K110:N110"/>
    <mergeCell ref="K54:N54"/>
    <mergeCell ref="K57:N57"/>
    <mergeCell ref="K65:N65"/>
    <mergeCell ref="K69:N69"/>
    <mergeCell ref="K71:N71"/>
    <mergeCell ref="K76:N76"/>
    <mergeCell ref="K39:N39"/>
    <mergeCell ref="K40:N40"/>
    <mergeCell ref="K43:P43"/>
    <mergeCell ref="K44:S44"/>
    <mergeCell ref="K45:N45"/>
    <mergeCell ref="K46:N46"/>
    <mergeCell ref="W255:AG255"/>
    <mergeCell ref="K2:Q2"/>
    <mergeCell ref="K11:S11"/>
    <mergeCell ref="K12:N12"/>
    <mergeCell ref="K13:N13"/>
    <mergeCell ref="K23:N23"/>
    <mergeCell ref="K33:N33"/>
    <mergeCell ref="K34:N34"/>
    <mergeCell ref="K36:N36"/>
    <mergeCell ref="K37:N37"/>
  </mergeCells>
  <printOptions/>
  <pageMargins left="0.7875" right="0.2361111111111111" top="0.3541666666666667" bottom="0.354166666666666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2018-05-04T05:08:16Z</cp:lastPrinted>
  <dcterms:modified xsi:type="dcterms:W3CDTF">2018-05-04T06:45:23Z</dcterms:modified>
  <cp:category/>
  <cp:version/>
  <cp:contentType/>
  <cp:contentStatus/>
</cp:coreProperties>
</file>